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3086\Documents\"/>
    </mc:Choice>
  </mc:AlternateContent>
  <bookViews>
    <workbookView xWindow="0" yWindow="0" windowWidth="18510" windowHeight="9660" tabRatio="879"/>
  </bookViews>
  <sheets>
    <sheet name="一覧" sheetId="5" r:id="rId1"/>
    <sheet name="システム利用項目＞＞" sheetId="16" state="hidden" r:id="rId2"/>
    <sheet name="設定情報" sheetId="8" state="hidden" r:id="rId3"/>
    <sheet name="一覧テンプレート" sheetId="9" state="hidden" r:id="rId4"/>
    <sheet name="台帳テンプレート" sheetId="10" state="hidden" r:id="rId5"/>
    <sheet name="台帳部品" sheetId="11" state="hidden" r:id="rId6"/>
    <sheet name="データ＞＞" sheetId="12" state="hidden" r:id="rId7"/>
    <sheet name="DaichouData" sheetId="13" state="hidden" r:id="rId8"/>
    <sheet name="GamenKouseiData" sheetId="14" state="hidden" r:id="rId9"/>
    <sheet name="OutputTargetData" sheetId="15" state="hidden" r:id="rId10"/>
  </sheets>
  <definedNames>
    <definedName name="_xlnm._FilterDatabase" localSheetId="0" hidden="1">一覧!$A$1:$AD$1</definedName>
    <definedName name="DaichouTemplateNoData">台帳部品!$A$20</definedName>
    <definedName name="DataID">設定情報!$C$24</definedName>
    <definedName name="DataShubetu1">設定情報!$C$25</definedName>
    <definedName name="DataShubetu2">設定情報!$C$26</definedName>
    <definedName name="DataShubetu3">設定情報!$C$27</definedName>
    <definedName name="DesignatedPrintDate">設定情報!$C$12</definedName>
    <definedName name="DisplayPrintDateSetting">設定情報!$D$12</definedName>
    <definedName name="FileOutputRowCount">設定情報!$C$38</definedName>
    <definedName name="FileOutputRowCount_default">設定情報!$H$5</definedName>
    <definedName name="FileOutputRowCount_setting">設定情報!$D$5</definedName>
    <definedName name="IsDisplayDaichouCount">設定情報!$C$62</definedName>
    <definedName name="IsDisplayFileItem">設定情報!$C$17</definedName>
    <definedName name="IsDisplayFileKanren">設定情報!$C$19</definedName>
    <definedName name="IsDisplayFileKihon">設定情報!$C$15</definedName>
    <definedName name="IsDisplayID">設定情報!$D$1</definedName>
    <definedName name="IsDisplayItem" localSheetId="5">設定情報!$C$34</definedName>
    <definedName name="IsDisplayItem">設定情報!$C$34</definedName>
    <definedName name="IsDisplayJimuItem">設定情報!$C$16</definedName>
    <definedName name="IsDisplayJimuKanren">設定情報!$C$18</definedName>
    <definedName name="IsDisplayJimuKihon">設定情報!$C$14</definedName>
    <definedName name="IsDisplayKanren">設定情報!$C$35</definedName>
    <definedName name="IsDisplayKihon">設定情報!$C$33</definedName>
    <definedName name="IsJimu">設定情報!$C$31</definedName>
    <definedName name="IsTourokubo">設定情報!$C$32</definedName>
    <definedName name="IsUseTitleRow">設定情報!$C$13</definedName>
    <definedName name="ItemCount_max">設定情報!$C$51</definedName>
    <definedName name="ItemOutputRow_end">設定情報!$C$46</definedName>
    <definedName name="ItemOutputRow_start">設定情報!$C$45</definedName>
    <definedName name="JimuOutputRowCount">設定情報!$C$37</definedName>
    <definedName name="JimuOutputRowCount_default">設定情報!$H$4</definedName>
    <definedName name="JimuOutputRowCount_setting">設定情報!$D$4</definedName>
    <definedName name="KanrenCount_max">設定情報!$C$52</definedName>
    <definedName name="KanrenOutputRow_end">設定情報!$C$49</definedName>
    <definedName name="KanrenOutputRow_start">設定情報!$C$48</definedName>
    <definedName name="KihonOutputRow_end">設定情報!$C$43</definedName>
    <definedName name="KihonOutputRow_start">設定情報!$C$42</definedName>
    <definedName name="OutputReportRowCount">設定情報!$C$40</definedName>
    <definedName name="OutputRowCount">設定情報!$C$39</definedName>
    <definedName name="_xlnm.Print_Area" localSheetId="0">一覧!$A$1:$L$818</definedName>
    <definedName name="_xlnm.Print_Area" localSheetId="4">台帳テンプレート!#REF!</definedName>
    <definedName name="_xlnm.Print_Titles" localSheetId="4">台帳テンプレート!#REF!</definedName>
    <definedName name="SelectedDataCount">設定情報!$C$63</definedName>
    <definedName name="Title1">設定情報!$C$28</definedName>
    <definedName name="Title2">設定情報!$C$29</definedName>
    <definedName name="Title3">設定情報!$C$30</definedName>
    <definedName name="TitleFileChousa">設定情報!$C$3</definedName>
    <definedName name="TitleFileIchiran">設定情報!$C$7</definedName>
    <definedName name="TitleFileTourokubo">設定情報!$C$5</definedName>
    <definedName name="TitleJimuChousa">設定情報!$C$2</definedName>
    <definedName name="TitleJimuIchiran">設定情報!$C$6</definedName>
    <definedName name="TitleJimuTourokubo">設定情報!$C$4</definedName>
    <definedName name="TitleMokutekigaiIchiran">設定情報!$C$8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8" l="1"/>
  <c r="D41" i="10"/>
  <c r="Y41" i="10" s="1"/>
  <c r="A41" i="10"/>
  <c r="U41" i="10" s="1"/>
  <c r="L33" i="10"/>
  <c r="K33" i="10"/>
  <c r="J33" i="10"/>
  <c r="I33" i="10"/>
  <c r="H33" i="10"/>
  <c r="G33" i="10"/>
  <c r="F33" i="10"/>
  <c r="E33" i="10"/>
  <c r="D33" i="10"/>
  <c r="C33" i="10"/>
  <c r="B33" i="10"/>
  <c r="A33" i="10"/>
  <c r="A32" i="10"/>
  <c r="U32" i="10" s="1"/>
  <c r="X32" i="10"/>
  <c r="W32" i="10"/>
  <c r="V32" i="10"/>
  <c r="G31" i="10"/>
  <c r="V31" i="10" s="1"/>
  <c r="Y31" i="10"/>
  <c r="A31" i="10"/>
  <c r="U31" i="10" s="1"/>
  <c r="A30" i="10"/>
  <c r="U30" i="10" s="1"/>
  <c r="X30" i="10"/>
  <c r="W30" i="10"/>
  <c r="V30" i="10"/>
  <c r="G29" i="10"/>
  <c r="V29" i="10" s="1"/>
  <c r="Y29" i="10"/>
  <c r="A29" i="10"/>
  <c r="U29" i="10" s="1"/>
  <c r="A28" i="10"/>
  <c r="U28" i="10" s="1"/>
  <c r="X28" i="10"/>
  <c r="W28" i="10"/>
  <c r="V28" i="10"/>
  <c r="A27" i="10"/>
  <c r="U27" i="10" s="1"/>
  <c r="X27" i="10"/>
  <c r="W27" i="10"/>
  <c r="V27" i="10"/>
  <c r="A26" i="10"/>
  <c r="U26" i="10" s="1"/>
  <c r="X26" i="10"/>
  <c r="W26" i="10"/>
  <c r="V26" i="10"/>
  <c r="G25" i="10"/>
  <c r="V25" i="10" s="1"/>
  <c r="Y25" i="10"/>
  <c r="A25" i="10"/>
  <c r="U25" i="10" s="1"/>
  <c r="G24" i="10"/>
  <c r="V24" i="10" s="1"/>
  <c r="Y24" i="10"/>
  <c r="A24" i="10"/>
  <c r="U24" i="10" s="1"/>
  <c r="A23" i="10"/>
  <c r="U23" i="10" s="1"/>
  <c r="X23" i="10"/>
  <c r="W23" i="10"/>
  <c r="V23" i="10"/>
  <c r="G22" i="10"/>
  <c r="V22" i="10" s="1"/>
  <c r="Y22" i="10"/>
  <c r="A22" i="10"/>
  <c r="U22" i="10" s="1"/>
  <c r="A21" i="10"/>
  <c r="U21" i="10" s="1"/>
  <c r="X21" i="10"/>
  <c r="W21" i="10"/>
  <c r="V21" i="10"/>
  <c r="G20" i="10"/>
  <c r="V20" i="10" s="1"/>
  <c r="Y20" i="10"/>
  <c r="A20" i="10"/>
  <c r="U20" i="10" s="1"/>
  <c r="G19" i="10"/>
  <c r="V19" i="10" s="1"/>
  <c r="Y19" i="10"/>
  <c r="A19" i="10"/>
  <c r="U19" i="10" s="1"/>
  <c r="A18" i="10"/>
  <c r="U18" i="10" s="1"/>
  <c r="X18" i="10"/>
  <c r="W18" i="10"/>
  <c r="V18" i="10"/>
  <c r="A17" i="10"/>
  <c r="U17" i="10" s="1"/>
  <c r="X17" i="10"/>
  <c r="W17" i="10"/>
  <c r="V17" i="10"/>
  <c r="G16" i="10"/>
  <c r="V16" i="10" s="1"/>
  <c r="Y16" i="10"/>
  <c r="A16" i="10"/>
  <c r="U16" i="10" s="1"/>
  <c r="G15" i="10"/>
  <c r="V15" i="10" s="1"/>
  <c r="Y15" i="10"/>
  <c r="A15" i="10"/>
  <c r="U15" i="10" s="1"/>
  <c r="G14" i="10"/>
  <c r="V14" i="10" s="1"/>
  <c r="Y14" i="10"/>
  <c r="A14" i="10"/>
  <c r="U14" i="10" s="1"/>
  <c r="A13" i="10"/>
  <c r="U13" i="10" s="1"/>
  <c r="X13" i="10"/>
  <c r="W13" i="10"/>
  <c r="V13" i="10"/>
  <c r="A12" i="10"/>
  <c r="U12" i="10" s="1"/>
  <c r="X12" i="10"/>
  <c r="W12" i="10"/>
  <c r="V12" i="10"/>
  <c r="G11" i="10"/>
  <c r="V11" i="10" s="1"/>
  <c r="Y11" i="10"/>
  <c r="A11" i="10"/>
  <c r="U11" i="10" s="1"/>
  <c r="G10" i="10"/>
  <c r="V10" i="10" s="1"/>
  <c r="Y10" i="10"/>
  <c r="A10" i="10"/>
  <c r="U10" i="10" s="1"/>
  <c r="G9" i="10"/>
  <c r="V9" i="10" s="1"/>
  <c r="Y9" i="10"/>
  <c r="A9" i="10"/>
  <c r="U9" i="10" s="1"/>
  <c r="G8" i="10"/>
  <c r="V8" i="10" s="1"/>
  <c r="Y8" i="10"/>
  <c r="A8" i="10"/>
  <c r="U8" i="10" s="1"/>
  <c r="A7" i="10"/>
  <c r="U7" i="10" s="1"/>
  <c r="X7" i="10"/>
  <c r="W7" i="10"/>
  <c r="V7" i="10"/>
  <c r="A6" i="10"/>
  <c r="U6" i="10" s="1"/>
  <c r="X6" i="10"/>
  <c r="W6" i="10"/>
  <c r="V6" i="10"/>
  <c r="A5" i="10"/>
  <c r="U5" i="10" s="1"/>
  <c r="X5" i="10"/>
  <c r="W5" i="10"/>
  <c r="V5" i="10"/>
  <c r="G4" i="10"/>
  <c r="V4" i="10" s="1"/>
  <c r="Y4" i="10"/>
  <c r="A4" i="10"/>
  <c r="U4" i="10" s="1"/>
  <c r="X3" i="10"/>
  <c r="V3" i="10"/>
  <c r="U3" i="10"/>
  <c r="Y2" i="10"/>
  <c r="X2" i="10"/>
  <c r="V2" i="10"/>
  <c r="Y1" i="10"/>
  <c r="X1" i="10"/>
  <c r="V1" i="10"/>
  <c r="C64" i="8"/>
  <c r="C52" i="8"/>
  <c r="C51" i="8"/>
  <c r="C43" i="8"/>
  <c r="F40" i="10"/>
  <c r="D5" i="10" l="1"/>
  <c r="Y5" i="10" s="1"/>
  <c r="J11" i="10"/>
  <c r="X11" i="10" s="1"/>
  <c r="D30" i="10"/>
  <c r="Y30" i="10" s="1"/>
  <c r="L35" i="10"/>
  <c r="C37" i="10"/>
  <c r="F38" i="10"/>
  <c r="J39" i="10"/>
  <c r="A1" i="10"/>
  <c r="U1" i="10" s="1"/>
  <c r="D2" i="10"/>
  <c r="W2" i="10" s="1"/>
  <c r="J4" i="10"/>
  <c r="X4" i="10" s="1"/>
  <c r="J9" i="10"/>
  <c r="X9" i="10" s="1"/>
  <c r="D17" i="10"/>
  <c r="Y17" i="10" s="1"/>
  <c r="D19" i="10"/>
  <c r="W19" i="10" s="1"/>
  <c r="J29" i="10"/>
  <c r="X29" i="10" s="1"/>
  <c r="D31" i="10"/>
  <c r="W31" i="10" s="1"/>
  <c r="F35" i="10"/>
  <c r="B36" i="10"/>
  <c r="J36" i="10"/>
  <c r="E37" i="10"/>
  <c r="H38" i="10"/>
  <c r="D39" i="10"/>
  <c r="L39" i="10"/>
  <c r="G40" i="10"/>
  <c r="D1" i="10"/>
  <c r="W1" i="10" s="1"/>
  <c r="J8" i="10"/>
  <c r="X8" i="10" s="1"/>
  <c r="D11" i="10"/>
  <c r="W11" i="10" s="1"/>
  <c r="J22" i="10"/>
  <c r="X22" i="10" s="1"/>
  <c r="D24" i="10"/>
  <c r="W24" i="10" s="1"/>
  <c r="D25" i="10"/>
  <c r="W25" i="10" s="1"/>
  <c r="D28" i="10"/>
  <c r="Y28" i="10" s="1"/>
  <c r="G35" i="10"/>
  <c r="C36" i="10"/>
  <c r="K36" i="10"/>
  <c r="F37" i="10"/>
  <c r="A38" i="10"/>
  <c r="I38" i="10"/>
  <c r="E39" i="10"/>
  <c r="H40" i="10"/>
  <c r="A44" i="10"/>
  <c r="U44" i="10" s="1"/>
  <c r="J16" i="10"/>
  <c r="X16" i="10" s="1"/>
  <c r="D21" i="10"/>
  <c r="Y21" i="10" s="1"/>
  <c r="H35" i="10"/>
  <c r="D36" i="10"/>
  <c r="L36" i="10"/>
  <c r="G37" i="10"/>
  <c r="B38" i="10"/>
  <c r="J38" i="10"/>
  <c r="F39" i="10"/>
  <c r="A40" i="10"/>
  <c r="I40" i="10"/>
  <c r="D44" i="10"/>
  <c r="Y44" i="10" s="1"/>
  <c r="D7" i="10"/>
  <c r="Y7" i="10" s="1"/>
  <c r="J15" i="10"/>
  <c r="X15" i="10" s="1"/>
  <c r="D9" i="10"/>
  <c r="W9" i="10" s="1"/>
  <c r="D27" i="10"/>
  <c r="Y27" i="10" s="1"/>
  <c r="D8" i="10"/>
  <c r="W8" i="10" s="1"/>
  <c r="D12" i="10"/>
  <c r="Y12" i="10" s="1"/>
  <c r="D14" i="10"/>
  <c r="W14" i="10" s="1"/>
  <c r="D15" i="10"/>
  <c r="W15" i="10" s="1"/>
  <c r="D16" i="10"/>
  <c r="W16" i="10" s="1"/>
  <c r="J20" i="10"/>
  <c r="X20" i="10" s="1"/>
  <c r="D22" i="10"/>
  <c r="W22" i="10" s="1"/>
  <c r="D32" i="10"/>
  <c r="Y32" i="10" s="1"/>
  <c r="B35" i="10"/>
  <c r="J35" i="10"/>
  <c r="F36" i="10"/>
  <c r="A37" i="10"/>
  <c r="I37" i="10"/>
  <c r="D38" i="10"/>
  <c r="L38" i="10"/>
  <c r="H39" i="10"/>
  <c r="C40" i="10"/>
  <c r="K40" i="10"/>
  <c r="A43" i="10"/>
  <c r="U43" i="10" s="1"/>
  <c r="A45" i="10"/>
  <c r="U45" i="10" s="1"/>
  <c r="J14" i="10"/>
  <c r="X14" i="10" s="1"/>
  <c r="D4" i="10"/>
  <c r="W4" i="10" s="1"/>
  <c r="D29" i="10"/>
  <c r="W29" i="10" s="1"/>
  <c r="A35" i="10"/>
  <c r="I35" i="10"/>
  <c r="E36" i="10"/>
  <c r="H37" i="10"/>
  <c r="C38" i="10"/>
  <c r="K38" i="10"/>
  <c r="G39" i="10"/>
  <c r="B40" i="10"/>
  <c r="J40" i="10"/>
  <c r="D6" i="10"/>
  <c r="Y6" i="10" s="1"/>
  <c r="J19" i="10"/>
  <c r="X19" i="10" s="1"/>
  <c r="D26" i="10"/>
  <c r="Y26" i="10" s="1"/>
  <c r="C35" i="10"/>
  <c r="K35" i="10"/>
  <c r="G36" i="10"/>
  <c r="B37" i="10"/>
  <c r="J37" i="10"/>
  <c r="E38" i="10"/>
  <c r="A39" i="10"/>
  <c r="I39" i="10"/>
  <c r="D40" i="10"/>
  <c r="L40" i="10"/>
  <c r="D43" i="10"/>
  <c r="Y43" i="10" s="1"/>
  <c r="D45" i="10"/>
  <c r="Y45" i="10" s="1"/>
  <c r="D10" i="10"/>
  <c r="W10" i="10" s="1"/>
  <c r="D13" i="10"/>
  <c r="Y13" i="10" s="1"/>
  <c r="D3" i="10"/>
  <c r="W3" i="10" s="1"/>
  <c r="D18" i="10"/>
  <c r="Y18" i="10" s="1"/>
  <c r="J31" i="10"/>
  <c r="X31" i="10" s="1"/>
  <c r="D35" i="10"/>
  <c r="H36" i="10"/>
  <c r="K37" i="10"/>
  <c r="B39" i="10"/>
  <c r="E40" i="10"/>
  <c r="A2" i="10"/>
  <c r="U2" i="10" s="1"/>
  <c r="J10" i="10"/>
  <c r="X10" i="10" s="1"/>
  <c r="D20" i="10"/>
  <c r="W20" i="10" s="1"/>
  <c r="D23" i="10"/>
  <c r="Y23" i="10" s="1"/>
  <c r="J24" i="10"/>
  <c r="X24" i="10" s="1"/>
  <c r="J25" i="10"/>
  <c r="X25" i="10" s="1"/>
  <c r="E35" i="10"/>
  <c r="A36" i="10"/>
  <c r="I36" i="10"/>
  <c r="D37" i="10"/>
  <c r="L37" i="10"/>
  <c r="G38" i="10"/>
  <c r="C39" i="10"/>
  <c r="K39" i="10"/>
  <c r="C38" i="8"/>
  <c r="C45" i="8" l="1"/>
  <c r="C34" i="8"/>
  <c r="S36" i="10" s="1"/>
  <c r="C60" i="8"/>
  <c r="C37" i="8"/>
  <c r="C35" i="8"/>
  <c r="C33" i="8"/>
  <c r="S44" i="10" l="1"/>
  <c r="S41" i="10"/>
  <c r="S42" i="10"/>
  <c r="S45" i="10"/>
  <c r="S43" i="10"/>
  <c r="S38" i="10"/>
  <c r="S37" i="10"/>
  <c r="S35" i="10"/>
  <c r="S33" i="10"/>
  <c r="S34" i="10"/>
  <c r="S40" i="10"/>
  <c r="S39" i="10"/>
  <c r="S31" i="10"/>
  <c r="S20" i="10"/>
  <c r="S13" i="10"/>
  <c r="S11" i="10"/>
  <c r="S9" i="10"/>
  <c r="S27" i="10"/>
  <c r="S25" i="10"/>
  <c r="S18" i="10"/>
  <c r="S16" i="10"/>
  <c r="S14" i="10"/>
  <c r="S7" i="10"/>
  <c r="S32" i="10"/>
  <c r="S17" i="10"/>
  <c r="S6" i="10"/>
  <c r="S30" i="10"/>
  <c r="S23" i="10"/>
  <c r="S19" i="10"/>
  <c r="S10" i="10"/>
  <c r="S8" i="10"/>
  <c r="S5" i="10"/>
  <c r="S28" i="10"/>
  <c r="S21" i="10"/>
  <c r="S12" i="10"/>
  <c r="S24" i="10"/>
  <c r="S15" i="10"/>
  <c r="S4" i="10"/>
  <c r="S29" i="10"/>
  <c r="S26" i="10"/>
  <c r="S22" i="10"/>
  <c r="C39" i="8"/>
  <c r="C40" i="8" s="1"/>
  <c r="C46" i="8"/>
  <c r="C48" i="8" s="1"/>
  <c r="C49" i="8" s="1"/>
</calcChain>
</file>

<file path=xl/sharedStrings.xml><?xml version="1.0" encoding="utf-8"?>
<sst xmlns="http://schemas.openxmlformats.org/spreadsheetml/2006/main" count="9799" uniqueCount="3767">
  <si>
    <t>項目＜変更不可＞</t>
    <rPh sb="0" eb="2">
      <t>コウモク</t>
    </rPh>
    <rPh sb="3" eb="5">
      <t>ヘンコウ</t>
    </rPh>
    <rPh sb="5" eb="7">
      <t>フカ</t>
    </rPh>
    <phoneticPr fontId="3"/>
  </si>
  <si>
    <t>表示名称＜変更可能＞</t>
    <rPh sb="0" eb="2">
      <t>ヒョウジ</t>
    </rPh>
    <rPh sb="2" eb="4">
      <t>メイショウ</t>
    </rPh>
    <rPh sb="7" eb="9">
      <t>カノウ</t>
    </rPh>
    <phoneticPr fontId="3"/>
  </si>
  <si>
    <t>入力確認票兼個人番号利用事務調査票</t>
    <phoneticPr fontId="3"/>
  </si>
  <si>
    <t>入力確認票兼個人番号利用ファイル調査票</t>
  </si>
  <si>
    <t>個人情報取扱事務登録簿</t>
    <phoneticPr fontId="3"/>
  </si>
  <si>
    <t>表示行数指定(defualt=30)</t>
    <rPh sb="0" eb="2">
      <t>ヒョウジ</t>
    </rPh>
    <rPh sb="2" eb="4">
      <t>ギョウスウ</t>
    </rPh>
    <rPh sb="4" eb="6">
      <t>シテイ</t>
    </rPh>
    <phoneticPr fontId="3"/>
  </si>
  <si>
    <t>個人情報取扱事務一覧表</t>
  </si>
  <si>
    <t>個人情報ファイル一覧表</t>
  </si>
  <si>
    <t>目的外利用及び外部提供管理一覧表</t>
  </si>
  <si>
    <t>印刷日指定</t>
    <rPh sb="0" eb="2">
      <t>インサツ</t>
    </rPh>
    <rPh sb="2" eb="3">
      <t>ビ</t>
    </rPh>
    <rPh sb="3" eb="5">
      <t>シテイ</t>
    </rPh>
    <phoneticPr fontId="3"/>
  </si>
  <si>
    <t>個人情報記録項目のタイトル行</t>
    <phoneticPr fontId="3"/>
  </si>
  <si>
    <t>個人情報取扱事務基本項目の表示</t>
    <rPh sb="8" eb="10">
      <t>キホン</t>
    </rPh>
    <rPh sb="10" eb="12">
      <t>コウモク</t>
    </rPh>
    <rPh sb="13" eb="15">
      <t>ヒョウジ</t>
    </rPh>
    <phoneticPr fontId="3"/>
  </si>
  <si>
    <t>個人情報ファイル基本項目の表示</t>
    <rPh sb="8" eb="10">
      <t>キホン</t>
    </rPh>
    <rPh sb="10" eb="12">
      <t>コウモク</t>
    </rPh>
    <rPh sb="13" eb="15">
      <t>ヒョウジ</t>
    </rPh>
    <phoneticPr fontId="3"/>
  </si>
  <si>
    <t>個人情報取扱事務記録項目の表示</t>
    <rPh sb="8" eb="10">
      <t>キロク</t>
    </rPh>
    <rPh sb="10" eb="12">
      <t>コウモク</t>
    </rPh>
    <rPh sb="13" eb="15">
      <t>ヒョウジ</t>
    </rPh>
    <phoneticPr fontId="3"/>
  </si>
  <si>
    <t>個人情報ファイル記録項目の表示</t>
    <rPh sb="8" eb="10">
      <t>キロク</t>
    </rPh>
    <rPh sb="10" eb="12">
      <t>コウモク</t>
    </rPh>
    <rPh sb="13" eb="15">
      <t>ヒョウジ</t>
    </rPh>
    <phoneticPr fontId="3"/>
  </si>
  <si>
    <t>個人情報取扱事務関連項目の表示</t>
    <rPh sb="8" eb="10">
      <t>カンレン</t>
    </rPh>
    <rPh sb="10" eb="12">
      <t>コウモク</t>
    </rPh>
    <rPh sb="13" eb="15">
      <t>ヒョウジ</t>
    </rPh>
    <phoneticPr fontId="3"/>
  </si>
  <si>
    <t>個人情報ファイル関連項目の表示</t>
    <rPh sb="8" eb="10">
      <t>カンレン</t>
    </rPh>
    <rPh sb="10" eb="12">
      <t>コウモク</t>
    </rPh>
    <rPh sb="13" eb="15">
      <t>ヒョウジ</t>
    </rPh>
    <phoneticPr fontId="3"/>
  </si>
  <si>
    <t>CSVファイルパス</t>
    <phoneticPr fontId="3"/>
  </si>
  <si>
    <t>システム設定項目</t>
    <rPh sb="4" eb="6">
      <t>セッテイ</t>
    </rPh>
    <rPh sb="6" eb="8">
      <t>コウモク</t>
    </rPh>
    <phoneticPr fontId="3"/>
  </si>
  <si>
    <t>DataID</t>
    <phoneticPr fontId="3"/>
  </si>
  <si>
    <t>D1のIDを切り替えることによって帳票データ部分を切り替えることができる</t>
    <rPh sb="6" eb="7">
      <t>キ</t>
    </rPh>
    <rPh sb="8" eb="9">
      <t>カ</t>
    </rPh>
    <rPh sb="17" eb="19">
      <t>チョウヒョウ</t>
    </rPh>
    <rPh sb="22" eb="24">
      <t>ブブン</t>
    </rPh>
    <rPh sb="25" eb="26">
      <t>キ</t>
    </rPh>
    <rPh sb="27" eb="28">
      <t>カ</t>
    </rPh>
    <phoneticPr fontId="3"/>
  </si>
  <si>
    <t>DataShubetu1</t>
    <phoneticPr fontId="3"/>
  </si>
  <si>
    <t>D1</t>
    <phoneticPr fontId="3"/>
  </si>
  <si>
    <t>基本項目データの識別子</t>
    <rPh sb="0" eb="4">
      <t>キホンコウモク</t>
    </rPh>
    <rPh sb="8" eb="11">
      <t>シキベツシ</t>
    </rPh>
    <phoneticPr fontId="3"/>
  </si>
  <si>
    <t>DataShubetu2</t>
    <phoneticPr fontId="3"/>
  </si>
  <si>
    <t>D2</t>
    <phoneticPr fontId="3"/>
  </si>
  <si>
    <t>記録項目データの識別子</t>
    <rPh sb="0" eb="2">
      <t>キロク</t>
    </rPh>
    <rPh sb="2" eb="4">
      <t>コウモク</t>
    </rPh>
    <rPh sb="8" eb="11">
      <t>シキベツシ</t>
    </rPh>
    <phoneticPr fontId="3"/>
  </si>
  <si>
    <t>DataShubetu3</t>
    <phoneticPr fontId="3"/>
  </si>
  <si>
    <t>D3</t>
    <phoneticPr fontId="3"/>
  </si>
  <si>
    <t>関連付項目データの識別子</t>
    <rPh sb="0" eb="2">
      <t>カンレン</t>
    </rPh>
    <rPh sb="2" eb="3">
      <t>ツキ</t>
    </rPh>
    <rPh sb="3" eb="5">
      <t>コウモク</t>
    </rPh>
    <rPh sb="9" eb="12">
      <t>シキベツシ</t>
    </rPh>
    <phoneticPr fontId="3"/>
  </si>
  <si>
    <t>TiTle1</t>
    <phoneticPr fontId="3"/>
  </si>
  <si>
    <t>T1T</t>
    <phoneticPr fontId="3"/>
  </si>
  <si>
    <t>基本項目タイトルの識別子</t>
    <rPh sb="0" eb="4">
      <t>キホンコウモク</t>
    </rPh>
    <rPh sb="9" eb="12">
      <t>シキベツシ</t>
    </rPh>
    <phoneticPr fontId="3"/>
  </si>
  <si>
    <t>TiTle2</t>
    <phoneticPr fontId="3"/>
  </si>
  <si>
    <t>T2T</t>
    <phoneticPr fontId="3"/>
  </si>
  <si>
    <t>記録項目タイトルの識別子</t>
    <rPh sb="0" eb="2">
      <t>キロク</t>
    </rPh>
    <rPh sb="2" eb="4">
      <t>コウモク</t>
    </rPh>
    <rPh sb="9" eb="12">
      <t>シキベツシ</t>
    </rPh>
    <phoneticPr fontId="3"/>
  </si>
  <si>
    <t>TiTle3</t>
    <phoneticPr fontId="3"/>
  </si>
  <si>
    <t>T3T</t>
    <phoneticPr fontId="3"/>
  </si>
  <si>
    <t>関連付項目タイトルの識別子</t>
    <rPh sb="0" eb="2">
      <t>カンレン</t>
    </rPh>
    <rPh sb="2" eb="3">
      <t>ツキ</t>
    </rPh>
    <rPh sb="3" eb="5">
      <t>コウモク</t>
    </rPh>
    <rPh sb="10" eb="13">
      <t>シキベツシ</t>
    </rPh>
    <phoneticPr fontId="3"/>
  </si>
  <si>
    <t>事務フラグ</t>
    <rPh sb="0" eb="2">
      <t>ジム</t>
    </rPh>
    <phoneticPr fontId="3"/>
  </si>
  <si>
    <t>事務 or ファイル の判定用</t>
    <rPh sb="0" eb="2">
      <t>ジム</t>
    </rPh>
    <rPh sb="12" eb="14">
      <t>ハンテイ</t>
    </rPh>
    <rPh sb="14" eb="15">
      <t>ヨウ</t>
    </rPh>
    <phoneticPr fontId="3"/>
  </si>
  <si>
    <t>登録簿フラグ</t>
    <rPh sb="0" eb="3">
      <t>トウロクボ</t>
    </rPh>
    <phoneticPr fontId="3"/>
  </si>
  <si>
    <t>調査票と登録簿で帳票の長さが変わるため、どちらか判定ができるように</t>
    <rPh sb="0" eb="3">
      <t>チョウサヒョウ</t>
    </rPh>
    <rPh sb="4" eb="7">
      <t>トウロクボ</t>
    </rPh>
    <rPh sb="8" eb="10">
      <t>チョウヒョウ</t>
    </rPh>
    <rPh sb="11" eb="12">
      <t>ナガ</t>
    </rPh>
    <rPh sb="14" eb="15">
      <t>カ</t>
    </rPh>
    <rPh sb="24" eb="26">
      <t>ハンテイ</t>
    </rPh>
    <phoneticPr fontId="3"/>
  </si>
  <si>
    <t>基本項目の表示</t>
    <rPh sb="0" eb="4">
      <t>キホンコウモク</t>
    </rPh>
    <rPh sb="5" eb="7">
      <t>ヒョウジ</t>
    </rPh>
    <phoneticPr fontId="3"/>
  </si>
  <si>
    <t>テンプレートが最終的に参照する表示・非表示の設定</t>
    <rPh sb="7" eb="10">
      <t>サイシュウテキ</t>
    </rPh>
    <rPh sb="11" eb="13">
      <t>サンショウ</t>
    </rPh>
    <rPh sb="15" eb="17">
      <t>ヒョウジ</t>
    </rPh>
    <rPh sb="18" eb="21">
      <t>ヒヒョウジ</t>
    </rPh>
    <rPh sb="22" eb="24">
      <t>セッテイ</t>
    </rPh>
    <phoneticPr fontId="3"/>
  </si>
  <si>
    <t>記録事項の表示</t>
    <rPh sb="0" eb="2">
      <t>キロク</t>
    </rPh>
    <rPh sb="2" eb="4">
      <t>ジコウ</t>
    </rPh>
    <rPh sb="5" eb="7">
      <t>ヒョウジ</t>
    </rPh>
    <phoneticPr fontId="3"/>
  </si>
  <si>
    <t>関連項目の表示</t>
    <rPh sb="0" eb="2">
      <t>カンレン</t>
    </rPh>
    <rPh sb="2" eb="4">
      <t>コウモク</t>
    </rPh>
    <rPh sb="5" eb="7">
      <t>ヒョウジ</t>
    </rPh>
    <phoneticPr fontId="3"/>
  </si>
  <si>
    <t>個人情報取扱事務登録簿表示行数</t>
    <rPh sb="11" eb="13">
      <t>ヒョウジ</t>
    </rPh>
    <rPh sb="13" eb="15">
      <t>ギョウスウ</t>
    </rPh>
    <phoneticPr fontId="3"/>
  </si>
  <si>
    <t>最終的な設定値</t>
    <rPh sb="0" eb="3">
      <t>サイシュウテキ</t>
    </rPh>
    <rPh sb="4" eb="7">
      <t>セッテイチ</t>
    </rPh>
    <phoneticPr fontId="3"/>
  </si>
  <si>
    <t>登録簿表示行数</t>
    <rPh sb="3" eb="5">
      <t>ヒョウジ</t>
    </rPh>
    <rPh sb="5" eb="7">
      <t>ギョウスウ</t>
    </rPh>
    <phoneticPr fontId="3"/>
  </si>
  <si>
    <t>事務orファイルで設定値が切り替わる。CSVの12列から何列分のデータを帳票に出力するかの設定</t>
    <rPh sb="0" eb="2">
      <t>ジム</t>
    </rPh>
    <rPh sb="9" eb="11">
      <t>セッテイ</t>
    </rPh>
    <rPh sb="11" eb="12">
      <t>チ</t>
    </rPh>
    <rPh sb="13" eb="14">
      <t>キ</t>
    </rPh>
    <rPh sb="15" eb="16">
      <t>カ</t>
    </rPh>
    <rPh sb="25" eb="26">
      <t>レツ</t>
    </rPh>
    <rPh sb="28" eb="30">
      <t>ナンレツ</t>
    </rPh>
    <rPh sb="30" eb="31">
      <t>ブン</t>
    </rPh>
    <rPh sb="36" eb="38">
      <t>チョウヒョウ</t>
    </rPh>
    <rPh sb="39" eb="41">
      <t>シュツリョク</t>
    </rPh>
    <rPh sb="45" eb="47">
      <t>セッテイ</t>
    </rPh>
    <phoneticPr fontId="3"/>
  </si>
  <si>
    <t>登録簿基本項目出力帳票行</t>
    <rPh sb="3" eb="7">
      <t>キホンコウモク</t>
    </rPh>
    <rPh sb="7" eb="9">
      <t>シュツリョク</t>
    </rPh>
    <rPh sb="9" eb="11">
      <t>チョウヒョウ</t>
    </rPh>
    <rPh sb="11" eb="12">
      <t>ギョウ</t>
    </rPh>
    <phoneticPr fontId="3"/>
  </si>
  <si>
    <t>帳票行の表示・非表示処理の判定に使用</t>
    <rPh sb="0" eb="2">
      <t>チョウヒョウ</t>
    </rPh>
    <rPh sb="2" eb="3">
      <t>ギョウ</t>
    </rPh>
    <rPh sb="4" eb="6">
      <t>ヒョウジ</t>
    </rPh>
    <rPh sb="7" eb="10">
      <t>ヒヒョウジ</t>
    </rPh>
    <rPh sb="10" eb="12">
      <t>ショリ</t>
    </rPh>
    <rPh sb="13" eb="15">
      <t>ハンテイ</t>
    </rPh>
    <rPh sb="16" eb="18">
      <t>シヨウ</t>
    </rPh>
    <phoneticPr fontId="3"/>
  </si>
  <si>
    <t>基本項目出力開始行</t>
    <rPh sb="0" eb="4">
      <t>キホンコウモク</t>
    </rPh>
    <rPh sb="4" eb="6">
      <t>シュツリョク</t>
    </rPh>
    <rPh sb="6" eb="8">
      <t>カイシ</t>
    </rPh>
    <rPh sb="8" eb="9">
      <t>ギョウ</t>
    </rPh>
    <phoneticPr fontId="3"/>
  </si>
  <si>
    <t>基本項目出力終了行</t>
    <rPh sb="0" eb="4">
      <t>キホンコウモク</t>
    </rPh>
    <rPh sb="4" eb="6">
      <t>シュツリョク</t>
    </rPh>
    <rPh sb="6" eb="8">
      <t>シュウリョウ</t>
    </rPh>
    <rPh sb="8" eb="9">
      <t>ギョウ</t>
    </rPh>
    <phoneticPr fontId="3"/>
  </si>
  <si>
    <t>記録項目出力行START（テンプレートの行数）</t>
    <rPh sb="4" eb="6">
      <t>シュツリョク</t>
    </rPh>
    <rPh sb="6" eb="7">
      <t>ギョウ</t>
    </rPh>
    <rPh sb="20" eb="22">
      <t>ギョウスウ</t>
    </rPh>
    <phoneticPr fontId="3"/>
  </si>
  <si>
    <t>基本項目出力行+1</t>
    <rPh sb="0" eb="4">
      <t>キホンコウモク</t>
    </rPh>
    <rPh sb="4" eb="6">
      <t>シュツリョク</t>
    </rPh>
    <rPh sb="6" eb="7">
      <t>ギョウ</t>
    </rPh>
    <phoneticPr fontId="3"/>
  </si>
  <si>
    <t>記録項目出力行END（テンプレートの行数）</t>
    <rPh sb="4" eb="6">
      <t>シュツリョク</t>
    </rPh>
    <rPh sb="6" eb="7">
      <t>ギョウ</t>
    </rPh>
    <rPh sb="18" eb="20">
      <t>ギョウスウ</t>
    </rPh>
    <phoneticPr fontId="3"/>
  </si>
  <si>
    <t>START + 記録項目のMAX行数 + 1（0件の場合のメッセージ表示行）</t>
    <rPh sb="8" eb="10">
      <t>キロク</t>
    </rPh>
    <rPh sb="10" eb="12">
      <t>コウモク</t>
    </rPh>
    <rPh sb="16" eb="18">
      <t>ギョウスウ</t>
    </rPh>
    <rPh sb="24" eb="25">
      <t>ケン</t>
    </rPh>
    <rPh sb="26" eb="28">
      <t>バアイ</t>
    </rPh>
    <rPh sb="34" eb="36">
      <t>ヒョウジ</t>
    </rPh>
    <rPh sb="36" eb="37">
      <t>ギョウ</t>
    </rPh>
    <phoneticPr fontId="3"/>
  </si>
  <si>
    <t>関連付項目出力行START（テンプレートの行数）</t>
    <rPh sb="2" eb="3">
      <t>ヅケ</t>
    </rPh>
    <rPh sb="5" eb="7">
      <t>シュツリョク</t>
    </rPh>
    <rPh sb="7" eb="8">
      <t>ギョウ</t>
    </rPh>
    <phoneticPr fontId="3"/>
  </si>
  <si>
    <t>記録項目出力行START</t>
    <rPh sb="4" eb="6">
      <t>シュツリョク</t>
    </rPh>
    <rPh sb="6" eb="7">
      <t>ギョウ</t>
    </rPh>
    <phoneticPr fontId="3"/>
  </si>
  <si>
    <t>関連付項目出力行END（テンプレートの行数）</t>
    <rPh sb="5" eb="7">
      <t>シュツリョク</t>
    </rPh>
    <rPh sb="7" eb="8">
      <t>ギョウ</t>
    </rPh>
    <phoneticPr fontId="3"/>
  </si>
  <si>
    <t>記録項目最大件数</t>
    <rPh sb="0" eb="2">
      <t>キロク</t>
    </rPh>
    <rPh sb="2" eb="4">
      <t>コウモク</t>
    </rPh>
    <rPh sb="4" eb="6">
      <t>サイダイ</t>
    </rPh>
    <rPh sb="6" eb="8">
      <t>ケンスウ</t>
    </rPh>
    <phoneticPr fontId="3"/>
  </si>
  <si>
    <t>帳票テンプレート作成時に使用</t>
    <rPh sb="0" eb="2">
      <t>チョウヒョウ</t>
    </rPh>
    <rPh sb="8" eb="11">
      <t>サクセイジ</t>
    </rPh>
    <rPh sb="12" eb="14">
      <t>シヨウ</t>
    </rPh>
    <phoneticPr fontId="3"/>
  </si>
  <si>
    <t>MAX(DataTable[D2_sqnum])</t>
    <phoneticPr fontId="3"/>
  </si>
  <si>
    <t>関連付項目最大件数</t>
    <rPh sb="0" eb="3">
      <t>カンレンヅ</t>
    </rPh>
    <rPh sb="3" eb="5">
      <t>コウモク</t>
    </rPh>
    <rPh sb="5" eb="7">
      <t>サイダイ</t>
    </rPh>
    <rPh sb="7" eb="9">
      <t>ケンスウ</t>
    </rPh>
    <phoneticPr fontId="3"/>
  </si>
  <si>
    <t>MAX(DataTable[D3_sqnum])</t>
    <phoneticPr fontId="3"/>
  </si>
  <si>
    <t>タイトル1列幅</t>
    <rPh sb="5" eb="7">
      <t>レツハバ</t>
    </rPh>
    <phoneticPr fontId="3"/>
  </si>
  <si>
    <t>高さの自動調整に利用（単位：ポイント）</t>
    <rPh sb="0" eb="1">
      <t>タカ</t>
    </rPh>
    <rPh sb="3" eb="7">
      <t>ジドウチョウセイ</t>
    </rPh>
    <rPh sb="8" eb="10">
      <t>リヨウ</t>
    </rPh>
    <rPh sb="11" eb="13">
      <t>タンイ</t>
    </rPh>
    <phoneticPr fontId="3"/>
  </si>
  <si>
    <t>タイトル2列幅</t>
    <rPh sb="5" eb="7">
      <t>レツハバ</t>
    </rPh>
    <phoneticPr fontId="3"/>
  </si>
  <si>
    <t>データ1列幅</t>
    <rPh sb="4" eb="6">
      <t>レツハバ</t>
    </rPh>
    <phoneticPr fontId="3"/>
  </si>
  <si>
    <t>データ2列幅</t>
    <rPh sb="4" eb="6">
      <t>レツハバ</t>
    </rPh>
    <phoneticPr fontId="3"/>
  </si>
  <si>
    <t>データ3列幅</t>
    <rPh sb="4" eb="6">
      <t>レツハバ</t>
    </rPh>
    <phoneticPr fontId="3"/>
  </si>
  <si>
    <t>調査票／登録簿 帳票タイトル</t>
    <rPh sb="0" eb="3">
      <t>チョウサヒョウ</t>
    </rPh>
    <rPh sb="4" eb="7">
      <t>トウロクボ</t>
    </rPh>
    <rPh sb="8" eb="10">
      <t>チョウヒョウ</t>
    </rPh>
    <phoneticPr fontId="3"/>
  </si>
  <si>
    <t>データ選択件数</t>
    <rPh sb="3" eb="5">
      <t>センタク</t>
    </rPh>
    <rPh sb="5" eb="7">
      <t>ケンスウ</t>
    </rPh>
    <phoneticPr fontId="3"/>
  </si>
  <si>
    <t>データ総件数</t>
    <rPh sb="3" eb="6">
      <t>ソウケンスウ</t>
    </rPh>
    <phoneticPr fontId="3"/>
  </si>
  <si>
    <t>部　署</t>
  </si>
  <si>
    <t>個人情報記録項目は登録されていません。</t>
  </si>
  <si>
    <t>基本項目部分 2列背景あり</t>
    <rPh sb="0" eb="4">
      <t>キホンコウモク</t>
    </rPh>
    <rPh sb="4" eb="6">
      <t>ブブン</t>
    </rPh>
    <rPh sb="8" eb="9">
      <t>レツ</t>
    </rPh>
    <rPh sb="9" eb="11">
      <t>ハイケイ</t>
    </rPh>
    <phoneticPr fontId="3"/>
  </si>
  <si>
    <t>基本項目部分 2列背景なし</t>
    <rPh sb="0" eb="4">
      <t>キホンコウモク</t>
    </rPh>
    <rPh sb="4" eb="6">
      <t>ブブン</t>
    </rPh>
    <rPh sb="8" eb="9">
      <t>レツ</t>
    </rPh>
    <rPh sb="9" eb="11">
      <t>ハイケイ</t>
    </rPh>
    <phoneticPr fontId="3"/>
  </si>
  <si>
    <t>基本項目部分 1列背景あり</t>
    <rPh sb="0" eb="4">
      <t>キホンコウモク</t>
    </rPh>
    <rPh sb="4" eb="6">
      <t>ブブン</t>
    </rPh>
    <rPh sb="8" eb="9">
      <t>レツ</t>
    </rPh>
    <rPh sb="9" eb="11">
      <t>ハイケイ</t>
    </rPh>
    <phoneticPr fontId="3"/>
  </si>
  <si>
    <t>記録項目部分</t>
    <rPh sb="0" eb="2">
      <t>キロク</t>
    </rPh>
    <rPh sb="2" eb="4">
      <t>コウモク</t>
    </rPh>
    <rPh sb="4" eb="6">
      <t>ブブン</t>
    </rPh>
    <phoneticPr fontId="3"/>
  </si>
  <si>
    <t>関連付項目部分</t>
    <rPh sb="0" eb="3">
      <t>カンレンヅ</t>
    </rPh>
    <rPh sb="3" eb="5">
      <t>コウモク</t>
    </rPh>
    <rPh sb="5" eb="7">
      <t>ブブン</t>
    </rPh>
    <phoneticPr fontId="3"/>
  </si>
  <si>
    <t>登録データなし場合</t>
    <rPh sb="0" eb="5">
      <t>トウロク</t>
    </rPh>
    <rPh sb="7" eb="9">
      <t>バアイ</t>
    </rPh>
    <phoneticPr fontId="3"/>
  </si>
  <si>
    <t>col1</t>
  </si>
  <si>
    <t>col2</t>
  </si>
  <si>
    <t>col3</t>
  </si>
  <si>
    <t>col4</t>
  </si>
  <si>
    <t>col5</t>
  </si>
  <si>
    <t>col6</t>
  </si>
  <si>
    <t>col7</t>
  </si>
  <si>
    <t>col8</t>
  </si>
  <si>
    <t>col9</t>
  </si>
  <si>
    <t>col10</t>
  </si>
  <si>
    <t>col11</t>
  </si>
  <si>
    <t>col12</t>
  </si>
  <si>
    <t>col13</t>
  </si>
  <si>
    <t>col14</t>
  </si>
  <si>
    <t>col15</t>
  </si>
  <si>
    <t>col16</t>
  </si>
  <si>
    <t>col17</t>
  </si>
  <si>
    <t>col18</t>
  </si>
  <si>
    <t>col19</t>
  </si>
  <si>
    <t>col20</t>
  </si>
  <si>
    <t>col21</t>
  </si>
  <si>
    <t>col22</t>
  </si>
  <si>
    <t>col23</t>
  </si>
  <si>
    <t>col24</t>
  </si>
  <si>
    <t>col25</t>
  </si>
  <si>
    <t>col26</t>
  </si>
  <si>
    <t>col27</t>
  </si>
  <si>
    <t>col28</t>
  </si>
  <si>
    <t>col29</t>
  </si>
  <si>
    <t>D1_id</t>
  </si>
  <si>
    <t>D2_sqnum</t>
  </si>
  <si>
    <t>D3_sqnum</t>
  </si>
  <si>
    <t>SearchString</t>
  </si>
  <si>
    <t>表示順</t>
  </si>
  <si>
    <t>属性</t>
  </si>
  <si>
    <t>表示列</t>
  </si>
  <si>
    <t>利用項目ID</t>
  </si>
  <si>
    <t>管理番号</t>
  </si>
  <si>
    <t>選択</t>
  </si>
  <si>
    <t>表示名</t>
  </si>
  <si>
    <t>CSV列番号</t>
  </si>
  <si>
    <t>帳票行番号</t>
  </si>
  <si>
    <t>帳票列番号</t>
  </si>
  <si>
    <t>出力対象</t>
  </si>
  <si>
    <t>No.</t>
  </si>
  <si>
    <t>部署名称1</t>
  </si>
  <si>
    <t>部署名称2</t>
  </si>
  <si>
    <t>部署名称3</t>
  </si>
  <si>
    <t>ID</t>
  </si>
  <si>
    <t>事務の名称／個人情報ファイルの名称</t>
  </si>
  <si>
    <t>ファイル表示行数デフォルト値</t>
    <rPh sb="4" eb="6">
      <t>ヒョウジ</t>
    </rPh>
    <rPh sb="6" eb="8">
      <t>ギョウスウ</t>
    </rPh>
    <rPh sb="13" eb="14">
      <t>チ</t>
    </rPh>
    <phoneticPr fontId="1"/>
  </si>
  <si>
    <t>取扱事務表示行数デフォルト値</t>
    <rPh sb="0" eb="2">
      <t>トリアツカイ</t>
    </rPh>
    <rPh sb="2" eb="4">
      <t>ジム</t>
    </rPh>
    <rPh sb="4" eb="6">
      <t>ヒョウジ</t>
    </rPh>
    <rPh sb="6" eb="8">
      <t>ギョウスウ</t>
    </rPh>
    <rPh sb="13" eb="14">
      <t>チ</t>
    </rPh>
    <phoneticPr fontId="1"/>
  </si>
  <si>
    <t>利用する場合はTRUEをセット、しない場合はFALSEをセットする</t>
    <rPh sb="0" eb="2">
      <t>リヨウ</t>
    </rPh>
    <rPh sb="4" eb="6">
      <t>バアイ</t>
    </rPh>
    <phoneticPr fontId="3"/>
  </si>
  <si>
    <t>id(＜１行目＞の２)表示指定、利用する場合はTRUEをセット、しない場合はFALSEをセットする</t>
    <rPh sb="11" eb="13">
      <t>ヒョウジ</t>
    </rPh>
    <rPh sb="13" eb="15">
      <t>シテイ</t>
    </rPh>
    <phoneticPr fontId="3"/>
  </si>
  <si>
    <t>個人情報ファイル簿</t>
    <phoneticPr fontId="1"/>
  </si>
  <si>
    <t>個人情報ファイル簿表示行数</t>
    <rPh sb="9" eb="11">
      <t>ヒョウジ</t>
    </rPh>
    <rPh sb="11" eb="13">
      <t>ギョウスウ</t>
    </rPh>
    <phoneticPr fontId="3"/>
  </si>
  <si>
    <t>2022/10/10 10:10</t>
    <phoneticPr fontId="1"/>
  </si>
  <si>
    <t>（0:印字しない、1:現在日時、2:指定日時）</t>
    <rPh sb="3" eb="5">
      <t>インジ</t>
    </rPh>
    <rPh sb="11" eb="13">
      <t>ゲンザイ</t>
    </rPh>
    <rPh sb="13" eb="15">
      <t>ニチジ</t>
    </rPh>
    <rPh sb="18" eb="22">
      <t>シテイニチジ</t>
    </rPh>
    <phoneticPr fontId="3"/>
  </si>
  <si>
    <t>台帳件数印字</t>
    <rPh sb="0" eb="2">
      <t>ダイチョウ</t>
    </rPh>
    <rPh sb="2" eb="4">
      <t>ケンスウ</t>
    </rPh>
    <rPh sb="4" eb="6">
      <t>インジ</t>
    </rPh>
    <phoneticPr fontId="1"/>
  </si>
  <si>
    <t>col30</t>
  </si>
  <si>
    <t>col31</t>
  </si>
  <si>
    <t>col32</t>
  </si>
  <si>
    <t>col33</t>
  </si>
  <si>
    <t>col34</t>
  </si>
  <si>
    <t>入力確認票兼個人番号利用事務調査票</t>
    <phoneticPr fontId="1"/>
  </si>
  <si>
    <t>入力確認票兼個人番号利用ファイル調査票</t>
    <phoneticPr fontId="1"/>
  </si>
  <si>
    <t>個人情報取扱事務登録簿</t>
    <phoneticPr fontId="1"/>
  </si>
  <si>
    <t>個人情報取扱事務一覧表</t>
    <phoneticPr fontId="1"/>
  </si>
  <si>
    <t>個人情報ファイル一覧表</t>
    <phoneticPr fontId="1"/>
  </si>
  <si>
    <t>目的外利用及び目的外提供一覧表</t>
    <phoneticPr fontId="1"/>
  </si>
  <si>
    <t>利用個人情報取扱事務は登録されていません。</t>
  </si>
  <si>
    <t>col35</t>
  </si>
  <si>
    <t>col36</t>
  </si>
  <si>
    <t>col37</t>
  </si>
  <si>
    <t>col38</t>
  </si>
  <si>
    <t>col39</t>
  </si>
  <si>
    <t>col40</t>
  </si>
  <si>
    <t>col41</t>
  </si>
  <si>
    <t>col42</t>
  </si>
  <si>
    <t>col43</t>
  </si>
  <si>
    <t>col44</t>
  </si>
  <si>
    <t>col45</t>
  </si>
  <si>
    <t>col46</t>
  </si>
  <si>
    <t>col47</t>
  </si>
  <si>
    <t>col48</t>
  </si>
  <si>
    <t>col49</t>
  </si>
  <si>
    <t>col50</t>
  </si>
  <si>
    <t>col51</t>
  </si>
  <si>
    <t>col52</t>
  </si>
  <si>
    <t>col53</t>
  </si>
  <si>
    <t>col54</t>
  </si>
  <si>
    <t>col55</t>
  </si>
  <si>
    <t>\\infsv01.inet.cityhall.local\TempRedirect$\i03086\Downloads\取扱事務_一覧データ_20260318111520.csv</t>
  </si>
  <si>
    <t>事務の名称</t>
  </si>
  <si>
    <t>実施機関</t>
  </si>
  <si>
    <t>事務の目的及び法的根拠</t>
  </si>
  <si>
    <t>対象者の範囲</t>
  </si>
  <si>
    <t>個人情報の記録項目</t>
  </si>
  <si>
    <t>要配慮個人情報の有無</t>
  </si>
  <si>
    <t>個人情報収集先</t>
  </si>
  <si>
    <t>記録形態</t>
  </si>
  <si>
    <t>目的外利用、外部提供、外部委託の有無</t>
  </si>
  <si>
    <t>議会事務局</t>
  </si>
  <si>
    <t>議事課</t>
  </si>
  <si>
    <t>庶務係</t>
  </si>
  <si>
    <t>市議会議員の役職履歴等管理事務</t>
  </si>
  <si>
    <t>瀬戸市議会</t>
  </si>
  <si>
    <t>市議会議員の役職履歴の管理</t>
  </si>
  <si>
    <t>市議会議員</t>
  </si>
  <si>
    <t>【１　基本的事項】氏名、住所、性別、生年月日、電話番号、国・本籍 【３　社会的地位】職業・勤務先、役職・地位、職歴、学歴、団体加入(会派名）、賞罰（表彰） 【４　経済活動】共済会状況【５　生　活】家庭状況　</t>
  </si>
  <si>
    <t>有</t>
  </si>
  <si>
    <t>本人</t>
  </si>
  <si>
    <t>文書</t>
  </si>
  <si>
    <t>外部提供</t>
  </si>
  <si>
    <t>瀬戸市議会本会議及び委員会傍聴受付事務</t>
  </si>
  <si>
    <t>瀬戸市議会本会議及び委員会傍聴者の受付 法令の名称（瀬戸市議会傍聴規則及び瀬戸市議会委員会傍聴規則）、</t>
  </si>
  <si>
    <t>傍聴申請者</t>
  </si>
  <si>
    <t>【１　基本的事項】氏名、住所</t>
  </si>
  <si>
    <t>無</t>
  </si>
  <si>
    <t>市議会議員共済会関係事務</t>
  </si>
  <si>
    <t>市議会議員共済給付金に関する手続き 法令の名称（地方公務員共済組合法、市議会議員共済会定款・共済会規則）、</t>
  </si>
  <si>
    <t>【１　基本的事項】氏名、住所、性別、生年月日、電話番号、国・本籍、続柄、親族関係、出生・死亡等【４　経済活動】金融機関、税扶養状況</t>
  </si>
  <si>
    <t>本人、本人以外：市議会議員共済会から送付されてきた資料等に個人情報が含まれているため</t>
  </si>
  <si>
    <t>議員報酬、費用弁償及び期末手当支給事務</t>
  </si>
  <si>
    <t>議員報酬等の支払 法令の名称（瀬戸市議会の議員の議員報酬、費用弁償及び期末手当に関する条例）、</t>
  </si>
  <si>
    <t>【１　基本的事項】個人番号、氏名、住所、生年月日、続柄【４　経済活動】金融機関、税扶養状況、国民健康保険料納付状況、生命保険料納付状況、国民年金保険料納付状況</t>
  </si>
  <si>
    <t>文書、電磁的方式（USBメモリ、サーバー内）</t>
  </si>
  <si>
    <t>政務活動費交付事務</t>
  </si>
  <si>
    <t>政務活動費の交付及び支払　法令の名称（瀬戸市議会政務活動費の交付に関する条例）、</t>
  </si>
  <si>
    <t>【１　基本的事項】氏名、住所【４　経済活動】金融機関</t>
  </si>
  <si>
    <t>文書、電磁的方式（USBメモリ）</t>
  </si>
  <si>
    <t>議員の登庁用自動車の駐車に関する管理事務</t>
  </si>
  <si>
    <t>庁舎敷地内における登庁用自動車の駐車実態管理　法令の名称（瀬戸市財産条例）、</t>
  </si>
  <si>
    <t>【１　基本的事項】氏名【５　生　活】車名、車両番号</t>
  </si>
  <si>
    <t>文書、電磁的方式（サーバー内）</t>
  </si>
  <si>
    <t>選挙管理委員会委員及び補充員の選挙に係る資格等確認事務</t>
  </si>
  <si>
    <t>選挙管理委員会委員及び補充員の選挙に係る資格及び履歴確認　法令の名称（地方自治法、公職選挙法、政治資金規正法）、</t>
  </si>
  <si>
    <t>選挙管理委員会委員及び補充員候補者</t>
  </si>
  <si>
    <t>【１　基本的事項】氏名、住所、生年月日、国・本籍【３　社会的地位】職業・勤務先、職歴、学歴、犯歴、選挙権</t>
  </si>
  <si>
    <t>本人、本人以外：法令等に定めがある（根拠法令　地方自治法,公職選挙法,政治資金規正法）ため</t>
  </si>
  <si>
    <t>叙位・叙勲等受章者管理</t>
  </si>
  <si>
    <t>叙位・叙勲等受章者の名簿の管理</t>
  </si>
  <si>
    <t>叙位・叙勲等受章者</t>
  </si>
  <si>
    <t>【１　基本的事項】氏名、住所、性別、生年月日、電話番号、国・本籍、出生・死亡等【３　社会的地位】役職・地位、職歴、学歴、賞罰</t>
  </si>
  <si>
    <t>本人、本人以外：栄典、表彰等の選考をするため、人選に必要な範囲内で、候補者に関する個人情報を収集するため</t>
  </si>
  <si>
    <t>公文書の開示請求事務</t>
  </si>
  <si>
    <t>公文書の開示請求の受付、開示事務、瀬戸市議会の保有する公文書の開示等に関する規程、瀬戸市議会の個人情報の保護に関する条例</t>
  </si>
  <si>
    <t>開示請求をした請求者</t>
  </si>
  <si>
    <t>【１　基本的事項】氏名（法人名）、住所、電話番号、連絡メールアドレス、（法人の場合）担当者氏名、所属部署、電話番号、内線番号</t>
  </si>
  <si>
    <t>文書、電磁的方式（ファイルサーバー）</t>
  </si>
  <si>
    <t>器物損壊事件に伴う事務</t>
  </si>
  <si>
    <t>器物損壊事件に伴う争訟事務、法令の名称（刑事訴訟法第230条、民法第709条）</t>
  </si>
  <si>
    <t>加害者</t>
  </si>
  <si>
    <t>【１　基本的事項】氏名、住所、生年月日、電話番号、メールアドレス</t>
  </si>
  <si>
    <t>本人同意以外（争訟等の事務を遂行するに当たり、本人から収集したのではその目的を達成し得ないため）</t>
  </si>
  <si>
    <t>文書、電磁的方式（閲覧）</t>
  </si>
  <si>
    <t>せと市議会だよりに関する問い合わせ・ご意見</t>
  </si>
  <si>
    <t>せと市議会だよりへのご意見をいただくことにより、市民の皆さんのご意見・ご提案を市議会広報活動の参考とするため</t>
  </si>
  <si>
    <t>せと市議会だよりに関する問い合わせ・ご意見への意見登録者</t>
  </si>
  <si>
    <t>【１　基本的事項】氏名、電話番号、メールアドレス　　　　　　　　　　　　　　　　　　　　　　　　　　　　　　　　　　　　　　　　　　　　　　　　　　　　　　　　　　　　　　　　　　　　　　　　　　　　　　　　　　　　　　　　　　　　　　　　　　　　　　　　　　　　　　　　　　　　　　　　　　　　　　　　　　　　　　　　　　　　　　　　　　　　　　　　　　　　　　　　　　　　　　　　　　　　　　　　　　　　　　　　　　　　　　　　　　　　　　　　　　　　</t>
  </si>
  <si>
    <t>議事調査係</t>
  </si>
  <si>
    <t>請願・陳情受付事務</t>
  </si>
  <si>
    <t>市議会に対する請願・陳情の受付</t>
  </si>
  <si>
    <t>請願・陳情提出者</t>
  </si>
  <si>
    <t>【１　基本的事項】氏名、住所、電話番号</t>
  </si>
  <si>
    <t>市長直轄組織</t>
  </si>
  <si>
    <t>防災安全課</t>
  </si>
  <si>
    <t>防災係</t>
  </si>
  <si>
    <t>罹災台帳管理業務</t>
  </si>
  <si>
    <t>瀬戸市長</t>
  </si>
  <si>
    <t>罹災証明書及び罹災届出証明書を発行するため（災害対策基本法第９０条の２、同条の３）</t>
  </si>
  <si>
    <t>罹災者</t>
  </si>
  <si>
    <t>【１　基本的事項】個人番号、氏名、住所、性別、生年月日、電話番号、続柄、親族関係</t>
  </si>
  <si>
    <t>文書、電磁的方式（ファイルサーバー内）</t>
  </si>
  <si>
    <t>瀬戸市防災会議に関する事務</t>
  </si>
  <si>
    <t>瀬戸市防災会議委員の選任及び支払事務のため(災害対策基本法、瀬戸市防災会議条例)</t>
  </si>
  <si>
    <t>瀬戸市内の建設事業者、上下水道事業者、電気業者、輸送事業者、（一社）瀬戸旭医師会員、瀬戸旭薬剤師会員、その他防災関係機関等</t>
  </si>
  <si>
    <t>【１　基本的事項】個人番号、氏名、住所、電話番号、【３　社会的地位】職業・勤務先、役職・地位、【４　経済活動】金融機関</t>
  </si>
  <si>
    <t>本人、本人以外：本人同意</t>
  </si>
  <si>
    <t>瀬戸市国民保護協議会に関する事務</t>
  </si>
  <si>
    <t>瀬戸市国民保護協議会委員の選任及び支払事務のため(武力攻撃等における国民の保護のための措置に関する法律、瀬戸市国民保護協議会条例)</t>
  </si>
  <si>
    <t>瀬戸市内の建設事業者、上下水道事業者、電気業者、輸送事業者、（一社）瀬戸旭医師会員、瀬戸旭薬剤師会員、その他国民保護関係機関等</t>
  </si>
  <si>
    <t>防災非常連絡組織表の作成</t>
  </si>
  <si>
    <t>災害等による非常時の連絡を目的とするもの</t>
  </si>
  <si>
    <t>市職員、</t>
  </si>
  <si>
    <t>【１　基本的事項】氏名、電話番号</t>
  </si>
  <si>
    <t>「瀬戸市緊急情報伝達メール」システムの運用</t>
  </si>
  <si>
    <t>職員に対し災害等の緊急情報を正確かつ迅速に伝達するため、職員のスマートフォンや携帯電話に一括送信を行うもの</t>
  </si>
  <si>
    <t>市職員</t>
  </si>
  <si>
    <t>【１　基本的事項】氏名、メールアドレス</t>
  </si>
  <si>
    <t>電磁的方式</t>
  </si>
  <si>
    <t>外部委託</t>
  </si>
  <si>
    <t>瀬戸市災害ボランティアコーディネーターに関する事務</t>
  </si>
  <si>
    <t>災害時に、迅速かつ円滑なボランティア活動を実施するため</t>
  </si>
  <si>
    <t>瀬戸市災害ボランティアコーディネーター</t>
  </si>
  <si>
    <t>【１　基本的事項】氏名、住所、性別、生年月日、電話番号</t>
  </si>
  <si>
    <t>本人、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</si>
  <si>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避難所非常配備職員の選出に関する事務</t>
  </si>
  <si>
    <t>災害に備え避難所非常配備職員を選出するため</t>
  </si>
  <si>
    <t>瀬戸市役所職員</t>
  </si>
  <si>
    <t>【１　基本的事項】氏名、住所、【３　社会的地位】職業・勤務先、役職・地位</t>
  </si>
  <si>
    <t>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</si>
  <si>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安全係</t>
  </si>
  <si>
    <t>生活安全推進協議会に関する事務</t>
  </si>
  <si>
    <t>市民の防犯意識の高揚と自主的な防犯活動の推進を図り、もって市民生活の安全の確保と住みよい地域社会の実現に寄与する。、法令の名称（瀬戸市安全で住みよいまちづくり条例）</t>
  </si>
  <si>
    <t>協議会委員</t>
  </si>
  <si>
    <t>【１　基本的事項】個人番号、氏名、住所、性別、生年月日、電話番号【３　社会的地位】職業・勤務先、役職・地位、団体加入【４　経済活動】金融機関</t>
  </si>
  <si>
    <t>暴力追放瀬戸市民会議に関する事務</t>
  </si>
  <si>
    <t>暴力追放瀬戸市民会議が瀬戸市から暴力を追放し明るいまちづくりに寄与するため、暴力排除意識を図り職域・地域からの暴力追放運動を展開する。、法令の名称（瀬戸市暴力団排除条例）</t>
  </si>
  <si>
    <t>【１　基本的事項】氏名、住所、電話番号【３　社会的地位】職業・勤務先、役職・地位、団体加入</t>
  </si>
  <si>
    <t>違法駐車等防止推進協議会に関する事務</t>
  </si>
  <si>
    <t>違法駐車等の防止推進について協議する。、法令の名称（瀬戸市違法駐車等の防止に関する条例及び施行規則）</t>
  </si>
  <si>
    <t>本人、</t>
  </si>
  <si>
    <t>交通指導員に関する事務</t>
  </si>
  <si>
    <t>交通指導員を採用し、交差点その他交通量の多い道路において児童・生徒の登下校時における交通安全の指導や市が行う交通安全教育の行事に参加したり、市の定例会に出席し、他の指導員への報告や情報交換を行う。、法令の名称（瀬戸市交通指導員設置運営要綱、瀬戸市交通指導員設置規約）</t>
  </si>
  <si>
    <t>交通指導員</t>
  </si>
  <si>
    <t>【１　基本的事項】氏名、住所、性別、生年月日、電話番号【３　社会的地位】職歴、学歴、資格【４　経済活動】金融機関、</t>
  </si>
  <si>
    <t>交通委員の委嘱に関する事務</t>
  </si>
  <si>
    <t>交通委員の委嘱式において、委嘱状の交付を行う。、法令の名称（瀬戸市交通安全条例、瀬戸市交通安全推進協議会会則）</t>
  </si>
  <si>
    <t>交通委員</t>
  </si>
  <si>
    <t>【１　基本的事項】氏名、居住連区</t>
  </si>
  <si>
    <t>本人、本人以外：本人同意（交通委員の委嘱を行うにあたって、交通委員に関する個人情報を各連区自治会から収集するため）</t>
  </si>
  <si>
    <t>交通安全及び防犯に関する表彰事務</t>
  </si>
  <si>
    <t>交通安全活動又は安全・安心なまちづくり活動を実施している者又は団体を表彰し、その功績に報い、今後の交通安全活動又は安全・安心なまちづくり活動に寄与することを目的とする。、法令の名称（愛知県安全なまちづくり条例、安全なまちづくり活動表彰要領、愛知県交通安全推進協議会会長表彰要領、交通安全活動功労者顕彰要領）</t>
  </si>
  <si>
    <t>表彰候補者</t>
  </si>
  <si>
    <t>【１　基本的事項】氏名、住所、性別、生年月日、電話番号【３　社会的地位】職業・勤務先、役職・地位、団体加入、賞罰</t>
  </si>
  <si>
    <t>本人、本人以外：本人同意（表彰者の選任を行うにあたって、対象者に関する個人情報を当該所属団体から収集するため）</t>
  </si>
  <si>
    <t>目的外利用、外部提供</t>
  </si>
  <si>
    <t>自転車乗車用ヘルメット着用促進補助金事務</t>
  </si>
  <si>
    <t>自転車乗車用のヘルメットを購入する児童生徒等及び高齢者に対し、その購入に要する経費の一部を補助し、自転車乗車時のヘルメットの着用を促進し、交通事故時の被害を軽減することを目的とするもの。、法令の名称（瀬戸市自転車乗車用ヘルメット着用促進補助金交付要綱）</t>
  </si>
  <si>
    <t>申請者</t>
  </si>
  <si>
    <t>【１　基本的事項】氏名、住所、生年月日、電話番号【４　経済活動】金融機関</t>
  </si>
  <si>
    <t>本人、本人以外：本人同意（補助金の交付申請の審査を行うにあたって、住民基本台帳を市職員が確認する必要があるため）</t>
  </si>
  <si>
    <t>目的外利用</t>
  </si>
  <si>
    <t>要望書</t>
  </si>
  <si>
    <t>交通安全及び防犯に関する要望を把握し、解決を図る。</t>
  </si>
  <si>
    <t>陳情・要望者</t>
  </si>
  <si>
    <t>【１　基本的事項】氏名、住所、電話番号、メールアドレス【３　社会的地位】役職・地位【６　その他】主義・主張</t>
  </si>
  <si>
    <t>交通安全物品の受け渡しに関する事務</t>
  </si>
  <si>
    <t>要望された自治会等に対し、立て看板等の交通安全物品の受け渡しを行う。</t>
  </si>
  <si>
    <t>要望者</t>
  </si>
  <si>
    <t>【１　基本的事項】氏名、電話番号【３　社会的地位】役職・地位</t>
  </si>
  <si>
    <t>特殊詐欺対策機器購入費補助金事務</t>
  </si>
  <si>
    <t>特殊詐欺対策機器を購入する高齢者に対し、その購入に要する経費の一部を補助することで、機器の普及を促進し、特殊詐欺被害の未然防止を図ることを目的とするもの。法令の名称（瀬戸市特殊詐欺対策機器購入費補助金交付要綱）</t>
  </si>
  <si>
    <t>【１　基本的事項】氏名、住所、生年月日、電話番号、世帯構成【４　経済活動】金融機関</t>
  </si>
  <si>
    <t>自衛官等募集対象者情報の除外申請受付業務</t>
  </si>
  <si>
    <t>除外申請を受付し自衛官等募集対象者情報から除外することを目的とする。瀬戸市自衛官及び自衛官候補生の募集対象者情報の除外申請に関する要領第２条</t>
  </si>
  <si>
    <t>募集対象者の内申請をした者及び対象者</t>
  </si>
  <si>
    <t>【１　基本的事項】申請者氏名、申請者住所、申請者電話番号、対象者氏名、対象者住所、対象者生年月日、対象者電話番号、代理人氏名、代理人住所、代理人生年月日、親族関係、後見・保佐、</t>
  </si>
  <si>
    <t>文書、電磁的方式（エクセルデータ）</t>
  </si>
  <si>
    <t>目的外利用、</t>
  </si>
  <si>
    <t>企画部</t>
  </si>
  <si>
    <t>秘書広報課</t>
  </si>
  <si>
    <t>秘書係</t>
  </si>
  <si>
    <t>市政功労者・公益功労者管理</t>
  </si>
  <si>
    <t>本市の住民の福祉に貢献し、その功績が顕著なもの及び本市の公職に多年に従事し、その功績が顕著なものを表彰する、法令の名称（瀬戸市表彰規程）</t>
  </si>
  <si>
    <t>市政功労者・公益功労者</t>
  </si>
  <si>
    <t>【１　基本的事項】氏名、住所、生年月日、国・本籍、出生・死亡等【３　社会的地位】職業・勤務先、役職・地位、職歴、賞罰、受賞功績、受賞年度、受賞区分</t>
  </si>
  <si>
    <t>本人、本人以外（出版、報道等により公にされているため、栄典、表彰等の選考をするため、人選に必要な範囲内で、候補者に関する個人情報を収集するため）</t>
  </si>
  <si>
    <t>文書、電磁的方式（Microsoft Excel）</t>
  </si>
  <si>
    <t>名誉市民憲章者管理</t>
  </si>
  <si>
    <t>名誉市民の名簿管理、法令の名称（瀬戸市名誉市民条例）</t>
  </si>
  <si>
    <t>瀬戸市名誉市民</t>
  </si>
  <si>
    <t>【１　基本的事項】氏名、住所、出生・死亡等【３　社会的地位】職業・勤務先、役職・地位、賞罰、受賞功績、推挙年月日</t>
  </si>
  <si>
    <t>関係機関等代表者管理</t>
  </si>
  <si>
    <t>各種団体、関係機関の代表者の氏名管理</t>
  </si>
  <si>
    <t>関係機関、諸団体代表者</t>
  </si>
  <si>
    <t>【１　基本的事項】氏名、住所 【３　社会的地位】役職・地位</t>
  </si>
  <si>
    <t>本人以外（出版、報道等により公にされているため）</t>
  </si>
  <si>
    <t>文書、電磁的方式(Microsoft Excel)</t>
  </si>
  <si>
    <t>叙位・叙勲受章者管理</t>
  </si>
  <si>
    <t>叙位・叙勲受章者の名簿の管理</t>
  </si>
  <si>
    <t>叙位・叙勲受章者</t>
  </si>
  <si>
    <t>【１　基本的事項】氏名、住所、生年月日、国・本籍、出生・死亡等 【３　社会的地位】職業・勤務先、役職・地位、職歴、賞罰、受章時年齢、受章功績、受章年月日、叙勲・褒章名称</t>
  </si>
  <si>
    <t>本人以外（出版、報道等により公にされているため、栄典、表彰等の選考をするため、人選に必要な範囲内で、候補者に関する個人情報を収集するため）本人同意以外（栄典、表彰等の選考をするため、人選に必要な範囲内で、候補者に関する個人情報を収集するため）</t>
  </si>
  <si>
    <t>文書、電磁的方式（ Microsoft Excel)</t>
  </si>
  <si>
    <t>外部提供有</t>
  </si>
  <si>
    <t>瀬戸市民栄誉賞受賞者管理</t>
  </si>
  <si>
    <t>市民又は本市にゆかりの深い個人若しくは団体で、広く市民に親しまれる分野において輝かしい成果又は成績を収め、広く市民に明るい希望と活力を与え、また、本市のイメージアップに寄与したと認められるものを対象に表彰するもの。、法令の名称（瀬戸市民栄誉賞表彰要綱）</t>
  </si>
  <si>
    <t>瀬戸市民栄誉賞受賞者</t>
  </si>
  <si>
    <t>【１　基本的事項】氏名、住所、生年月日 【３　社会的地位】役職・地位、学歴、資格、団体加入、賞罰、受賞年月日</t>
  </si>
  <si>
    <t>せとまち市長賞受賞者管理</t>
  </si>
  <si>
    <t>本市のまちづくりに貢献する活動、他の市民の模範となる活動を行うもの及び各分野における活躍により市民に明るい話題を提供したものに対し、その功績を称え表彰するもの。、法令の名称（せとまち市長賞表彰要綱）、</t>
  </si>
  <si>
    <t>せとまち市長賞受賞者</t>
  </si>
  <si>
    <t>【１　基本的事項】氏名、住所、電話番号、出生・死亡等　【３　社会的地位】職業・勤務先、役職・地位、職歴、学歴、団体加入、賞罰、受賞功績、受賞年月日</t>
  </si>
  <si>
    <t>文書、電磁的方式（Microsoft Excel)</t>
  </si>
  <si>
    <t>広報広聴係</t>
  </si>
  <si>
    <t>広く意見を伺うための広聴推進業務</t>
  </si>
  <si>
    <t>市政に関するご意見などについて、直接、若しくはアンケート、「瀬戸市電子申請・届出システム」（「お問い合わせ・ご意見」）により収集し、市民のみなさんの市政へのより一層のご理解・ご協力を得るとともにシティプロモーションに繋げる。</t>
  </si>
  <si>
    <t>市民の集い出席者、市民アンケート回答者、瀬戸市電子申請・届出システム（「お問い合わせ・ご意見」）に登録された方</t>
  </si>
  <si>
    <t>【１　基本的事項】氏名、住所、電話番号、転出入【３　社会的地位】役職・地位</t>
  </si>
  <si>
    <t>広報せと配布委託料事務</t>
  </si>
  <si>
    <t>月1回発行する広報せと等を各家庭に配布する配達員に支払う委託料算出のため</t>
  </si>
  <si>
    <t>市民</t>
  </si>
  <si>
    <t>【１　基本的事項】住所</t>
  </si>
  <si>
    <t>本人同意以外</t>
  </si>
  <si>
    <t>文書電磁的方式（ファイルサーバー）</t>
  </si>
  <si>
    <t>広報せと配布事務</t>
  </si>
  <si>
    <t>配達員が月１回発行する広報せと等を各家庭に配布する。</t>
  </si>
  <si>
    <t>文書配達員及び配達員希望登録者（待機者）</t>
  </si>
  <si>
    <t>【１　基本的事項】個人番号、氏名、住所、生年月日、電話番号、続柄、親族関係、メールアドレス、年齢、顔写真、【社会的地位】職業・勤務先、【４　経済活動】金融機関</t>
  </si>
  <si>
    <t>広報せと　あつまれせとっ子事務</t>
  </si>
  <si>
    <t>応募があったお子さんの顔写真やコメント等を広報せとに掲載する。</t>
  </si>
  <si>
    <t>応募者の子</t>
  </si>
  <si>
    <t>【１　基本的事項】氏名、住所、性別、電話番号、メールアドレス、年齢、顔写真</t>
  </si>
  <si>
    <t>電磁的方式（ファイルサーバー）</t>
  </si>
  <si>
    <t>広報せと広告事務</t>
  </si>
  <si>
    <t>民間や団体等が制作した広告を広報せとに掲載する。</t>
  </si>
  <si>
    <t>広告申込者</t>
  </si>
  <si>
    <t>【１　基本的事項】氏名、住所、生年月日、【４　経済活動】納課税</t>
  </si>
  <si>
    <t>市ホームページバナー広告事務</t>
  </si>
  <si>
    <t>民間や団体等が制作したバナー広告を市ホームページに掲載する。</t>
  </si>
  <si>
    <t>陳情書・要望書</t>
  </si>
  <si>
    <t>市政に対する要望を書類で提出いただくことにより、市民のみなさんのご要望を把握し、市政への反映を図る。</t>
  </si>
  <si>
    <t>市長へのメッセージ管理</t>
  </si>
  <si>
    <t>市長へメッセージを寄せていただくことにより、市民のみなさんのご意見やご提案を市政運営の参考とするため</t>
  </si>
  <si>
    <t>市長メッセージ記載者、メッセージ内容に含まれる人物</t>
  </si>
  <si>
    <t>【１　基本的事項】氏名、住所、電話番号、メールアドレス、メッセージ内容</t>
  </si>
  <si>
    <t>政策推進課</t>
  </si>
  <si>
    <t>企画調整係</t>
  </si>
  <si>
    <t>瀬戸市基本構想審議会事務</t>
  </si>
  <si>
    <t>市長の諮問に応じ、基本構想について調査及び審議するもの。、法令の名称（瀬戸市基本構想条例、瀬戸市基本構想審議会運営規則）</t>
  </si>
  <si>
    <t>委員</t>
  </si>
  <si>
    <t>【１　基本的事項】個人番号、氏名、住所、生年月日、電話番号、【３　社会的地位】職業・勤務先、役職・地位、【４　経済活動】金融機関、口座種別、口座番号、口座名義人</t>
  </si>
  <si>
    <t>瀬戸市地域ビジネスモデル基本構想推進協議会開催事務</t>
  </si>
  <si>
    <t>瀬戸市地域ビジネスモデル基本構想を策定するに当たり、同構想の総合的かつ効果的な策定内容を推進するもの。、法令の名称（瀬戸市地域ビジネスモデル基本構想推進協議会開催要綱）</t>
  </si>
  <si>
    <t>【１　基本的事項】氏名、住所、生年月日、電話番号、【３　社会的地位】職業・勤務先、役職・地位、</t>
  </si>
  <si>
    <t>総合計画の進行管理に係る市民意向調査</t>
  </si>
  <si>
    <t>総合計画の進行管理及び策定に係る現状把握のため、抽出した対象者に対してアンケート調査を実施するもの。　法令の名称（瀬戸市行政組織規則第６条第３項第１号：基本構想及び総合計画の策定及び進捗に関する事務）</t>
  </si>
  <si>
    <t>市内在住者から無作為抽出した対象者</t>
  </si>
  <si>
    <t>【１　基本的事項】氏名、住所、性別、生年月日、転出入、</t>
  </si>
  <si>
    <t>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</si>
  <si>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電磁的方式（Microsoft Excel）</t>
  </si>
  <si>
    <t>瀬戸市クラウドファンディング活用事業補助金交付事務</t>
  </si>
  <si>
    <t>中心市街地に位置する「建物」を再整備し、管理運用していく事業者を支援することで中心市街地の魅力向上を図るため。、法令の名称（瀬戸市クラウドファンディング活用事業補助金交付要綱）</t>
  </si>
  <si>
    <t>【１　基本的事項】氏名、住所、電話番号【４　経済活動】納課税</t>
  </si>
  <si>
    <t>文書、電磁的方式（Ｗｏｒｄ）</t>
  </si>
  <si>
    <t>シティプロモーション係</t>
  </si>
  <si>
    <t>せとまちサポーター登録</t>
  </si>
  <si>
    <t>せとまちサポーター設置要綱</t>
  </si>
  <si>
    <t>サポーター登録者</t>
  </si>
  <si>
    <t>【１　基本的事項】氏名、住所、性別、生年月日、電話番号、メールアドレス、アカウント</t>
  </si>
  <si>
    <t>瀬戸市常任統計調査員登録簿</t>
  </si>
  <si>
    <t>各種統計を正確、かつ円滑に行う必要があることから統計調査員に関する記録を適正に管理するため。また、統計功労に伴う国の叙勲・褒章候補者として推薦するにあたり、把握する必要があるため。、法令の名称（瀬戸市常任統計調査員設置要綱、内閣府設置法）</t>
  </si>
  <si>
    <t>常任統計調査員</t>
  </si>
  <si>
    <t>【１　基本的事項】個人番号、氏名、住所、性別、生年月日、電話番号、国・本籍、婚歴、出生・死亡等、後見・保佐、【２　心　身】健康状態、【３　社会的地位】職業・勤務先、職歴、学歴、資格、団体加入、賞罰、犯歴、【４　経済活動】金融機関、破産、</t>
  </si>
  <si>
    <t>市町村民所得推計事務</t>
  </si>
  <si>
    <t>愛知県との共同事務である市町村民所得推計事務の基礎資料を得るため</t>
  </si>
  <si>
    <t>市県民税が賦課されている個人</t>
  </si>
  <si>
    <t>【３　社会的地位】職業・勤務先、</t>
  </si>
  <si>
    <t>寄附金採納事務（ふるさと納税）</t>
  </si>
  <si>
    <t>寄附金の採納を行うもの。また、ふるさと納税に係る返礼品及び提供事業者の情報を管理するもの。、法令の名称（地方税法及び所得税法、瀬戸市ふるさと納税返礼品協力事業者募集要項）</t>
  </si>
  <si>
    <t>【１　基本的事項】個人番号、氏名、住所、性別、生年月日、電話番号、【４　経済活動】納課税、返礼品発送日、返礼品名称、返礼品評価額、送料等</t>
  </si>
  <si>
    <t>本人、本人同意</t>
  </si>
  <si>
    <t>外部提供、</t>
  </si>
  <si>
    <t>全国家計構造調査事務</t>
  </si>
  <si>
    <t>全国の家計の構造を総合的に明らかにするための統計調査　統計法（平成19 年法律第53、号）及び統計法施行令（平成20 年政令第334 号）に基づく</t>
  </si>
  <si>
    <t>調査単位区内住民</t>
  </si>
  <si>
    <t>【１　基本的事項】氏名、住所、性別、生年月日</t>
  </si>
  <si>
    <t>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</si>
  <si>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国勢調査事務</t>
  </si>
  <si>
    <t>人口及び世帯の実態を把握し、各種行政施策その他の基礎資料を得るため、法令の名称（統計法、国勢調査令）</t>
  </si>
  <si>
    <t>全市民（住民基本台帳登録者外の者も含む）</t>
  </si>
  <si>
    <t>【１　基本的事項】個人番号、氏名、住所、性別、生年月日、電話番号、国・本籍、続柄、世帯の種類、、世帯員の数、配偶の関係【３社会的地位】職業・勤務先、役職・地位、学歴、勤務状況、学業状況、通勤・通学他【４、経済活動】金融機関、【５　生　活】居住状況、住居の種類、住居の建て方</t>
  </si>
  <si>
    <t>本人同意以外（統計法、国勢調査令により個人情報を収集するため）</t>
  </si>
  <si>
    <t>統計調査指導員及び調査員の選任及び推薦等に関する事務</t>
  </si>
  <si>
    <t>目的：統計調査指導員・調査員は、総務大臣又は都道府県知事から任命される非常勤の公務員であり、基幹統計調査（国勢調査、住宅・土地統計調査など）に従事するものを選任及び推薦を行う。また、任命された統計調査指導員・調査員に対し、報酬の支払事務を行う。、法的根拠：統計法及び統計法施行令、国勢調査令</t>
  </si>
  <si>
    <t>統計調査指導員及び調査員候補者</t>
  </si>
  <si>
    <t>【１　基本的事項】氏名、住所、性別、生年月日、電話番号、国・本籍、職業・勤務先、役職・地位、【４　経済活動】金融機関</t>
  </si>
  <si>
    <t>本人、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</si>
  <si>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文書、文書電磁的方式（Microsoft Excel）</t>
  </si>
  <si>
    <t>瀬戸市UIJターン就業・創業支援事業における移住支援金交付事務</t>
  </si>
  <si>
    <t>愛知県と県内市町村が共同して実施する移住及び定住の促進による就業・創業支援事業において、本市への移住及び定住の促進並びに中小企業等における人手不足の解消に資することを目的として、市内に移住したものに対し、移住支援金を交付するため。、法令の名称（瀬戸市UIJターン就業・創業支援事業における移住支援金交付要綱）</t>
  </si>
  <si>
    <t>瀬戸市UIJターン就業・創業支援事業における移住支援金交付要綱に基づく補助金交付申請者</t>
  </si>
  <si>
    <t>【１　基本的事項】氏名、住所、性別、生年月日、電話番号、国・本籍、続柄、親族関係、婚歴、転出入、【３　社会的地位】職業・勤務先、役職・地位、職歴、学歴、勤務状況、学業状況【４経済活動】収入、財産、納課税、金融機関、取引状況、負債、支出【５　生活】家庭状況、居住状況</t>
  </si>
  <si>
    <t>本人、本人以外、本人同意</t>
  </si>
  <si>
    <t>公共施設マネジメント係</t>
  </si>
  <si>
    <t>学校跡地管理事務（境界確認、承認工事申請）</t>
  </si>
  <si>
    <t>学校跡地を適正に管理するため。、法令の名称（瀬戸市公有財産事務取扱規則）</t>
  </si>
  <si>
    <t>利害関係者</t>
  </si>
  <si>
    <t>【１　基本的事項】氏名、住所、電話番号、【４　経済活動】財産、</t>
  </si>
  <si>
    <t>本人、本人同意以外（公共事業に必要な土地等の取得、収用に当たり、事業の円滑な推進を図るため、権利関係者等に関する個人情報を本人以外のものから収集するため）</t>
  </si>
  <si>
    <t>文書、図面</t>
  </si>
  <si>
    <t>目的外利用、外部提供、外部委託、</t>
  </si>
  <si>
    <t>情報政策課</t>
  </si>
  <si>
    <t>ＤＸ推進係</t>
  </si>
  <si>
    <t>次世代クリエーター育成講座</t>
  </si>
  <si>
    <t>瀬戸市</t>
  </si>
  <si>
    <t>次世代クリエーター育成のための講座を開催する。</t>
  </si>
  <si>
    <t>申込者</t>
  </si>
  <si>
    <t>文書、電磁的方式（　　　　　　　　）</t>
  </si>
  <si>
    <t>外部提供、外部委託</t>
  </si>
  <si>
    <t>瀬戸市スマートフォン用アプリアプリケーション「せとまちナビ」開発検討会議事務</t>
  </si>
  <si>
    <t>瀬戸市スマートフォン用アプリアプリケーション「せとまちナビ」開発検討委員の管理</t>
  </si>
  <si>
    <t>瀬戸市スマートフォン用アプリアプリケーション「せとまちナビ」開発検討委員</t>
  </si>
  <si>
    <t>【１　基本的事項】氏名、住所、電話番号、メールアドレス【３　社会的地位】職業・勤務先</t>
  </si>
  <si>
    <t>瀬戸市スマートフォン用アプリケーション「せとまちナビ」運用事務</t>
  </si>
  <si>
    <t>アプリケーション利用者の管理</t>
  </si>
  <si>
    <t>アプリケーション利用者</t>
  </si>
  <si>
    <t>【１　基本的事項】氏名、住所、性別、生年月日、電話番号、メールアドレス【３　社会的地位】職業</t>
  </si>
  <si>
    <t>デジタルリサーチパークセンター施設使用受付事務</t>
  </si>
  <si>
    <t>センターの施設、附属設備、備品の使用者に施設使用の許可等を行う。、法令の名称（瀬戸市デジタルリサーチパークセンター条例、瀬戸市デジタルリサーチパークセンター条例施行規則）</t>
  </si>
  <si>
    <t>【１　基本的事項】氏名、住所、生年月日【３　社会的地位】職業・勤務先</t>
  </si>
  <si>
    <t>デジタルリサーチパーク用地取得関連事務</t>
  </si>
  <si>
    <t>土地所有者及び土地に関する各種権利及び権利を有する土地所有者以外の関係者の管理</t>
  </si>
  <si>
    <t>土地所有者及び土地に関する各種権利及び権利を有する土地所有者以外の関係者</t>
  </si>
  <si>
    <t>文書、電磁的方式（Microsoft　Excel）</t>
  </si>
  <si>
    <t>デジタルリサーチパークセンター講座受付事務</t>
  </si>
  <si>
    <t>デジタルリサーチパークセンター講座受講者の管理</t>
  </si>
  <si>
    <t>デジタルリサーチパークセンター講座受講者</t>
  </si>
  <si>
    <t>【１　基本的事項】氏名、住所、性別、電話番号、メールアドレス、【３　社会的地位】学校名、学年</t>
  </si>
  <si>
    <t>文書、電磁的方式（Microsoft Excel)、</t>
  </si>
  <si>
    <t>システム管理係</t>
  </si>
  <si>
    <t>電算室管理事務</t>
  </si>
  <si>
    <t>電算室の入退室者の管理事務</t>
  </si>
  <si>
    <t>電算室入退室者（事前登録者を除く）</t>
  </si>
  <si>
    <t>【１　基本的事項】氏名、【３　社会的地位】職業・勤務先</t>
  </si>
  <si>
    <t>総務部</t>
  </si>
  <si>
    <t>行政課</t>
  </si>
  <si>
    <t>事務管理係</t>
  </si>
  <si>
    <t>附属機関等の総括管理事務</t>
  </si>
  <si>
    <t>附属機関等及びその委員について総括管理することにより、その設置・廃止・統合や委員の人選等に当たっての情報提供や助言を行うもの。、法令の名称（瀬戸市付属機関等の設置及び運営に関する指針）</t>
  </si>
  <si>
    <t>附属機関等の委員</t>
  </si>
  <si>
    <t>【１　基本的事項】氏名、性別、【３　社会的地位】職業・勤務先、役職・地位、資格、団体加入、</t>
  </si>
  <si>
    <t>市民相談</t>
  </si>
  <si>
    <t>市民からの相談を聴き、解決を図る。</t>
  </si>
  <si>
    <t>相談者</t>
  </si>
  <si>
    <t>【１　基本的事項】氏名、住所、性別、生年月日、電話番号【５　生　活】各種相談</t>
  </si>
  <si>
    <t>公文書開示請求にかかる費用納入事務</t>
  </si>
  <si>
    <t>公文書開示請求にかかる写しの作成に要する費用の納入事務。、法令の名称（瀬戸市情報公開条例、瀬戸市情報公開条例施行規則、個人情報の保護に関する法律、瀬戸市個人情報保護法施行条例）</t>
  </si>
  <si>
    <t>公文書・個人情報開示請求者</t>
  </si>
  <si>
    <t xml:space="preserve">本人、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 </t>
  </si>
  <si>
    <t>特殊文書等収受事務</t>
  </si>
  <si>
    <t>親展文書及び特殊取扱郵便物の収受及び配布の記録を行うもの。、法令の名称（瀬戸市文書取扱規程）</t>
  </si>
  <si>
    <t>親展文書及び特殊取扱郵便物の送付者</t>
  </si>
  <si>
    <t>【１　基本的事項】氏名</t>
  </si>
  <si>
    <t>個人情報漏えい等事故管理事務</t>
  </si>
  <si>
    <t>個人情報漏えい等事故の情報を管理するもの。、法令の名称（行政手続における特定の個人を識別するための番号の利用等に関する法律、個人情報の保護に関する法律）</t>
  </si>
  <si>
    <t>個人情報が漏えいした関係者</t>
  </si>
  <si>
    <t>行政財産の目的外使用管理業務</t>
  </si>
  <si>
    <t>行政課所管の行政財産について、地方自治法の規定に伴い適正な管理を行うもの。、法令の名称（地方自治法、瀬戸市財産条例、瀬戸市公有財産事務取扱規則）</t>
  </si>
  <si>
    <t>拾得物管理事務</t>
  </si>
  <si>
    <t>庁舎敷地内の拾得物の管理（届出者、遺失者の管理）、法令の名称（遺失物法）</t>
  </si>
  <si>
    <t>届出者、受領者</t>
  </si>
  <si>
    <t>警備員管理事務</t>
  </si>
  <si>
    <t>警備員の管理事務を行う</t>
  </si>
  <si>
    <t>警備員、警備員採用試験申込者</t>
  </si>
  <si>
    <t>【１　基本的事項】氏名、住所、性別、生年月日、電話番号、国・国籍、後見・保佐、【２　心身】健康状態、【３　社会的地位】職業・勤務先、職歴、資格、犯歴、【５　生活】趣味・嗜好</t>
  </si>
  <si>
    <t>本人、本人以外：本人同意以外（地方公務員法第１６条第1号、第２号）</t>
  </si>
  <si>
    <t>庁舎利用者管理業務</t>
  </si>
  <si>
    <t>瀬戸市役所庁舎における市民及び職員の安全確保、文書その他の財産の保全、犯罪の防止並びに犯罪への対応を目的とする。、法令の名称（瀬戸市庁舎管理規則、防犯カメラの運用要領）</t>
  </si>
  <si>
    <t>来庁者</t>
  </si>
  <si>
    <t>【１　基本的事項】氏名、住所、電話番号、容姿、メールアドレス</t>
  </si>
  <si>
    <t>本人、本人以外：本人同意以外（事件・事故の発生に際し、事実関係を把握するため、関係者等から当事者の情報を収集するため ）</t>
  </si>
  <si>
    <t>文書、電磁的方式（画像）</t>
  </si>
  <si>
    <t>保有個人情報開示請求・訂正請求・利用停止請求事務</t>
  </si>
  <si>
    <t>保有個人情報開示請求の受付、開示関わる事務、法令の名称（個人情報の保護に関する法律、瀬戸市個人情報保護法施行条例）</t>
  </si>
  <si>
    <t>個人情報開示請求者、本人</t>
  </si>
  <si>
    <t>【１　基本的事項】氏名、住所、電話番号、性別、生年月日、国・本籍、続柄、転出入、出生・死亡等、後見・保佐【２　心　身】健康状態、病歴、障害、身体的特徴【３　社会的地位】職業・勤務先、役職・地位、職歴、学歴、資格、賞罰、勤務状況、学業状況、犯歴【４　経済活動】収入、財産、納課税、金融機関、取引状況、負債、支出【５　生　活】家庭状況、居住状況、趣味・嗜好、交際、各種相談、公的扶助</t>
  </si>
  <si>
    <t>文書、電磁的方式</t>
  </si>
  <si>
    <t>公文書開示請求事務</t>
  </si>
  <si>
    <t>公文書の開示請求の受付、開示事務、瀬戸市情報公開条例、瀬戸市情報公開条例施行規則</t>
  </si>
  <si>
    <t>公文書開示請求者</t>
  </si>
  <si>
    <t xml:space="preserve">	【１　基本的事項】氏名、住所、電話番号、性別、生年月日、国・本籍、続柄、転出入、出生・死亡等、後見・保佐【２　心　身】健康状態、病歴、障害、身体的特徴【３　社会的地位】職業・勤務先、役職・地位、職歴、学歴、資格、賞罰、勤務状況、学業状況、犯歴【４　経済活動】収入、財産、納課税、金融機関、取引状況、負債、支出【５　生　活】家庭状況、居住状況、趣味・嗜好、交際、各種相談、公的扶助</t>
  </si>
  <si>
    <t>文書、図面、電磁的方式</t>
  </si>
  <si>
    <t>審査請求事務</t>
  </si>
  <si>
    <t>審査請求に関わる事務、行政不服審査法、行政不服審査法施行令、行政不服審査法施行規則</t>
  </si>
  <si>
    <t>審査請求者</t>
  </si>
  <si>
    <t>法務係</t>
  </si>
  <si>
    <t>訴訟等総括事務</t>
  </si>
  <si>
    <t>顧問弁護士契約を締結し、法的諸問題に対応するとともに訴訟時の円滑な対応を図る。</t>
  </si>
  <si>
    <t>顧問弁護士、法律相談対象相手方、訴訟相手方</t>
  </si>
  <si>
    <t>【１　基本的事項】個人番号、氏名、住所、性別、生年月日、電話番号【３　社会的地位（顧問弁護士のみ該当）】職業・勤務先、役職・地位、職歴、学歴、資格、団体加入</t>
  </si>
  <si>
    <t>瀬戸市情報公開・個人情報保護審査会事務</t>
  </si>
  <si>
    <t>情報公開及び個人情報保護制度の適正運用を図るため第三者機関による審査を行うもの。、法令の名称（瀬戸市情報公開条例、個人情報の保護に関する法律、瀬戸市附属機関設置条例、瀬戸市情報公開・個人情報保護運営規則）</t>
  </si>
  <si>
    <t>審査会委員、開示請求者</t>
  </si>
  <si>
    <t>【１　基本的事項】個人番号、氏名、住所、性別、生年月日、電話番号【３　社会的地位（審査会委員のみ）】職業・勤務先、役職・地位【４　経済活動】金融機関、口座種別、口座番号、口座名義人【５　生　活】各種相談</t>
  </si>
  <si>
    <t>瀬戸市行政不服審査会事務</t>
  </si>
  <si>
    <t>行政不服審査制度の適正運用を図るため、第三者機関による審査を行うもの。、法令の名称（行政不服審査法）</t>
  </si>
  <si>
    <t>審査会委員、審査請求者</t>
  </si>
  <si>
    <t>【１　基本的事項】個人番号、氏名、住所、性別、生年月日、電話番号【３　社会的地位（審査会委員のみ）】職業・勤務先、役職・地位【４　経済活動】金融機関、口座種別、口座番号、口座名義人</t>
  </si>
  <si>
    <t>専決処分の報告に関する事務</t>
  </si>
  <si>
    <t>専決処分の報告書を作成するため。、法令の名称（地方自治法第１８０条第１項）</t>
  </si>
  <si>
    <t>専決処分の当事者</t>
  </si>
  <si>
    <t>専決処分の当事者のうち実施機関</t>
  </si>
  <si>
    <t>弁護士（非常勤特別職）に関する事務</t>
  </si>
  <si>
    <t>弁護士（非常勤特別職）の採用、任用に関する事務、法令の名称（地方公務員法第３条第３項第３号）</t>
  </si>
  <si>
    <t>弁護士（非常勤特別職）</t>
  </si>
  <si>
    <t>【１　基本的事項】個人番号、氏名、住所、性別、生年月日、電話番号、国・本籍、メールアドレス【３　社会的地位】職業・勤務先、役職・地位、職歴、学歴、資格【４　経済活動】金融機関、口座種別、口座番号、口座名義人</t>
  </si>
  <si>
    <t>契約検査係</t>
  </si>
  <si>
    <t>工事等競争入札参加資格者管理事務</t>
  </si>
  <si>
    <t>市が行う工事、業務委託等に係る競争入札等に参加する者に必要な資格の管理　　 法令の名称（地方自治法施行令、瀬戸市契約規則）、</t>
  </si>
  <si>
    <t>市が行う工事、業務委託等に係る入札書及び見積書提出事業者</t>
  </si>
  <si>
    <t>【１　基本的事項】氏名、住所、屋号、商号、電話番号、代表者名、FAX番号、取扱業種、業者統一番号【３　社会的地位】役職・地位、資格、許認可種別、許認可番号【４　経済活動】納課税、資本金、年間平均工事完成高、総合評定値、沿革・工事経歴、使用人数、技術職員名簿</t>
  </si>
  <si>
    <t>文書、電磁的方式（市ファイルサーバー、県共同運営サーバー、契約管理システム）</t>
  </si>
  <si>
    <t>目的外利用、外部提供、外部委託</t>
  </si>
  <si>
    <t>工事等成績評定事務</t>
  </si>
  <si>
    <t>請負業者及び業務委託受注業者の適正な選定及び指導育成に資することを目的    法令の名称（公共工事の入札及び契約の適正化の促進に関する法律、公共工事の入札及び契約の適正化の促進に関する法律施行令、公共工事の入札及び契約の適正化を図るための措置に関する指針、瀬戸市工事等成績要領）、</t>
  </si>
  <si>
    <t>行政課契約検査係が行う検査対象事業者</t>
  </si>
  <si>
    <t>【１　基本的事項】氏名、住所、屋号・商号【３　社会的地位】工事等成績評定</t>
  </si>
  <si>
    <t>本人同意以外：（瀬戸市工事等成績要領の規定により個人情報を収集するため）、</t>
  </si>
  <si>
    <t>文書、電磁的方式（　市ファイルサーバー、契約管理システム　）</t>
  </si>
  <si>
    <t>工事等発注及び契約履歴管理事務</t>
  </si>
  <si>
    <t>入札・契約・検査に関する内容の把握と統計のための資料  　法令の名称（公共工事の入札及び契約の適正化の促進に関する法律、公共工事の入札及び契約の適正化の促進に関する法律施行令、公共工事の入札及び契約の適正化を図るための措置に関する指針）、</t>
  </si>
  <si>
    <t>市が行う工事、業務委託に係る入札書及び見積書提出事業者</t>
  </si>
  <si>
    <t>【１　基本的事項】氏名、住所、屋号・商号、契約金額</t>
  </si>
  <si>
    <t>文書、電磁的方式（市ファイルサーバー、契約管理システム）</t>
  </si>
  <si>
    <t>入札及び契約に関する情報の公表事務</t>
  </si>
  <si>
    <t>市が行う工事、業務委託、物品購入等に係る一般（指名）競争入札及び契約（随意契約を含む。）に関する情報の公表    　法令の名称（公共工事の入札及び契約の適正化の促進に関する法律、公共工事の入札及び契約の適正化の促進に関する法律施行令、瀬戸市の入札及び契約に関する情報の公表に係る取扱要領）、</t>
  </si>
  <si>
    <t>市が行う工事、業務委託、物品購入等に係る入札書及び見積書提出事業者</t>
  </si>
  <si>
    <t>【１　基本的事項】氏名、住所、屋号、商号、入札等年月日、入札・見積額</t>
  </si>
  <si>
    <t>本人、本人同意以外（瀬戸市入札及び契約に関する情報の公表に係る取扱要領の規定により個人情報を取集するため）　　　　　　　　　　　　　　　　</t>
  </si>
  <si>
    <t>文書、電磁的方式（市ファイルサーバー、ホームページサーバー、契約管理システム）</t>
  </si>
  <si>
    <t>物品納入等参加資格者管理事務</t>
  </si>
  <si>
    <t>市が行う業務委託、物品購入等に係る競争入札等に参加する者に必要な資格の管理   法令の名称（地方自治法施行令、瀬戸市契約規則）、</t>
  </si>
  <si>
    <t>市が行う業務委託、物品購入等に係る入札書及び見積書提出事業者</t>
  </si>
  <si>
    <t>【１　基本的事項】氏名、住所、屋号、商号、電話番号、代表者名、FAX番号、屋号・商号、取扱業種、業者登録番号【３　社会的地位】役職・地位、許認可番号【４　経済活動】納課税、資本金、使用人数</t>
  </si>
  <si>
    <t>本人同意</t>
  </si>
  <si>
    <t>指定管理者選定委員会事務</t>
  </si>
  <si>
    <t>指定管理者制度導入施設の指定管理者を選定するため委員会を開催するもの    法令の名称（地方自治法、附属機関設置条例、公の施設に係る指定管理者の指定の手続きに関する条例、指定管理者選定委員会運営規則、特別職の職員で非常勤のものの報酬及び費用弁償に関する条例、該当施設の施設設置条例）、</t>
  </si>
  <si>
    <t>指定管理者選定委員会委員</t>
  </si>
  <si>
    <t>【１　基本的事項】個人番号、氏名、住所、生年月日、電話番号、【３　社会的地位】職業・勤務先、役職・地位</t>
  </si>
  <si>
    <t>文書、電磁的方式（市ファイルサーバー）</t>
  </si>
  <si>
    <t>指定管理者選定委員会に関する事務</t>
  </si>
  <si>
    <t>市が設置する公の施設の管理を行わせる指定管理者の候補者の審査及び選定に関する事務    法令の名称（地方自治法第244条の2第3項）、</t>
  </si>
  <si>
    <t>指定管理者選定委員及び申請事業者</t>
  </si>
  <si>
    <t>【１　基本的事項】個人番号、氏名、住所、生年月日、【４　経済活動】納課税、</t>
  </si>
  <si>
    <t>本人、本人以外：（指定管理者の候補者審査及び選定に関する事務を行うに当たり、当該団体に関連する個人情報を当該団体から収集するため）、</t>
  </si>
  <si>
    <t>広告入り窓口用封筒の無償提供に関する取扱事務</t>
  </si>
  <si>
    <t>瀬戸市広告入り窓口用封筒の無償提供に関する取扱要綱</t>
  </si>
  <si>
    <t>広告入り窓口用封筒の無償提供者（広告主）</t>
  </si>
  <si>
    <t>氏名、住所、電話番号、納課税</t>
  </si>
  <si>
    <t>財政課</t>
  </si>
  <si>
    <t>財政係</t>
  </si>
  <si>
    <t>寄附金採納業務</t>
  </si>
  <si>
    <t>寄附金の採納を行うもの</t>
  </si>
  <si>
    <t>【１　基本的事項】、氏名、住所、電話番号</t>
  </si>
  <si>
    <t>財産係</t>
  </si>
  <si>
    <t>安全運転管理者及び副安全運転管理者に関する事務</t>
  </si>
  <si>
    <t>安全運転管理者及び副安全運転管理者の選任等、法令の名称（道路交通法第７４条の３、道路交通法第７４条の３第８項）</t>
  </si>
  <si>
    <t>安全運転管理者及び副安全運転管理者の要件を備える者</t>
  </si>
  <si>
    <t>【１　基本的事項】氏名、住所、性別、生年月日、国・本籍、続柄、転出入、【３　社会的地位】職業・勤務先、役職・地位、職歴、【４　経済活動】運転免許証番号、免許の交付日・有効期限、免許の条件等、免許の種類、運転記録</t>
  </si>
  <si>
    <t>市営住宅管理業務</t>
  </si>
  <si>
    <t>市営住宅入居者の管理、法令の名称（瀬戸市市営住宅の設置及び管理に関する条例、公営住宅法）</t>
  </si>
  <si>
    <t>市営住宅入居応募者及び入居者</t>
  </si>
  <si>
    <t>【１　基本的事項】個人番号、氏名、住所、性別、生年月日、電話番号、国・本籍、続柄、婚歴、転出入、出生・死亡等【３　社会的地位】職業・勤務先【４　経済活動】収入、納課税、金融機関【５　生　活】家庭状況、居住状況、公的扶助</t>
  </si>
  <si>
    <t>本人、本人以外：本人同意、本人同意以外（瀬戸市市営住宅の設置及び管理に関する条例第３３条）</t>
  </si>
  <si>
    <t>文書、電磁的方式（サーバー等）</t>
  </si>
  <si>
    <t>公用車及び私用車の公務利用車に係る交通事故に関する事務</t>
  </si>
  <si>
    <t>市の所有に属する自動車及び私用車の公務利用車に係る交通事故等の適切な処理、法令の名称（道路交通法及び同法施行規則、瀬戸市自動車等管理規程、瀬戸市自動車事故対策協議会規程）、</t>
  </si>
  <si>
    <t>対人・対物事故に係る当事者及び関係者</t>
  </si>
  <si>
    <t>【１　基本的事項】氏名、住所、電話番号、年齢【２　心身】傷害状態【３　社会的地位】職業・勤務先【４　経済活動】収入、金融機関、車両登録番号、車両登録所有者、加入保険会社、口座種別、口座番号、口座名義人、示談書、運転免許証</t>
  </si>
  <si>
    <t>市所有バス運行管理事務</t>
  </si>
  <si>
    <t>市の所有に属する大型バス及びマイクロバスの運行管理、法令の名称（道路運送法、同法施行令及び同法施行規則、瀬戸市自動車等管理規程）</t>
  </si>
  <si>
    <t>市の所有に属する大型バス及びマイクロバスに乗車する者</t>
  </si>
  <si>
    <t>本人以外</t>
  </si>
  <si>
    <t>私用車の公務利用登録者等管理事務</t>
  </si>
  <si>
    <t>私用車を公務に利用する職員に必要な資格及び私用車の適合性の管理、法令の名称（道路交通法及び同法施行規則、瀬戸市自動車等管理規程、瀬戸市自動車事故対策協議会規程）</t>
  </si>
  <si>
    <t>私用車を公務に利用する職員及び関係者</t>
  </si>
  <si>
    <t>【１　基本的事項】氏名、住所、生年月日、電話番号、国・本籍、職員番号、免許証番号【２　心身】身体的特徴【３社会的地位】職業・勤務先、役職・地位、運転免許資格【４　経済活動】車両登録番号、車両登録所有者、加入保険会社</t>
  </si>
  <si>
    <t>相続等により取得した土地所有権の国庫への帰属に関する事務</t>
  </si>
  <si>
    <t>事務の目的：相続又は遺贈により土地の所有権又は共有持分を取得した者等がその土地の所有権を国庫に帰属させ、所有者不明土地の発生の抑制を図るため、法務大臣に報告することを目的とする。、法令根拠：相続等により取得した土地所有権の国庫への帰属に関する法律（令和３年４月２８日法律第２５号）第１条</t>
  </si>
  <si>
    <t>相続等により取得した土地所有権の国庫への帰属に関する法律第３条に定められた承認申請者</t>
  </si>
  <si>
    <t>【１　基本的事項】固定資産課税台帳上の所在地番、地目（課税）及び地積（課税）、境内地の該当有無</t>
  </si>
  <si>
    <t>本人以外：本人同意</t>
  </si>
  <si>
    <t>文書、電磁的方法</t>
  </si>
  <si>
    <t>市民総合賠償補償保険事務</t>
  </si>
  <si>
    <t>市の管理に属する施設や市の業務目的達成のための事業及び活動において、市の瑕疵又は過失により、施設利用者及び参加者に損害を与えた際の損害賠償保険事務。、法令の名称（国家賠償法、民法）</t>
  </si>
  <si>
    <t>市の瑕疵又は過失により、損害を受けた施設利用者及び参加者</t>
  </si>
  <si>
    <t>【１　基本的事項】氏名、住所、性別、電話番号、年齢【２　心身】障害、傷害状態【３　社会的地位】職業・勤務先【４　経済活動】金融機関、口座種別、口座番号、口座名義人、示談書</t>
  </si>
  <si>
    <t>市有地払下げ事務</t>
  </si>
  <si>
    <t>市有地の払下げ、法令の名称（地方自治法、瀬戸市財産条例、瀬戸市公有財産事務取扱規則）</t>
  </si>
  <si>
    <t>市有地払下げ申込者及び契約者</t>
  </si>
  <si>
    <t>【１　基本的事項】氏名、住所、性別、生年月日、続柄、家族構成【４　経済活動】金融機関、口座種別、口座番号、口座名義人</t>
  </si>
  <si>
    <t>本人、本人同意、本人同意以外（公簿抽選による瀬戸市有財産の定価売払いに関する要綱の規定により個人情報を収集するため）</t>
  </si>
  <si>
    <t>市有地管理事務（境界確認・承認工事申請）</t>
  </si>
  <si>
    <t>市有地を適正に管理するため。、法令の名称（瀬戸市公有財産事務取扱規則）</t>
  </si>
  <si>
    <t>市有地貸付業務</t>
  </si>
  <si>
    <t>市有地の適正な貸付を管理するため。、法令の名称（地方自治法、瀬戸市財産条例、瀬戸市公有財産事務取扱規則）</t>
  </si>
  <si>
    <t>市有地貸付対象者</t>
  </si>
  <si>
    <t>【１　基本的事項】氏名、住所、電話番号、</t>
  </si>
  <si>
    <t>暫定駐車場貸付事務</t>
  </si>
  <si>
    <t>市有財産の有効活用を図るため、暫定駐車場として市民に貸し付けるもの。、法令の名称（瀬戸市財産条例、瀬戸市公有財産事務取扱規則）</t>
  </si>
  <si>
    <t>【１　基本的事項】氏名、住所、電話番号、免許証番号【２　心　身】身体的特徴、【４　経済活動】金融機関、車両登録番号、口座種別、口座番号、口座名義人</t>
  </si>
  <si>
    <t>公用車広告掲載に関する事務</t>
  </si>
  <si>
    <t>公用車広告掲載による歳入増加、法令の名称（瀬戸市公用車広告掲載取扱要綱）</t>
  </si>
  <si>
    <t>公用車広告掲載申込者及び契約者</t>
  </si>
  <si>
    <t>【１　基本的事項】氏名、住所、生年月日、【４　経済活動】市税納付状況</t>
  </si>
  <si>
    <t>文書、電磁的方式（ファイルサーバ）</t>
  </si>
  <si>
    <t>市営住宅関係苦情処理に係る業務</t>
  </si>
  <si>
    <t>所有地の管理、法令の名称（公営住宅法、民法）</t>
  </si>
  <si>
    <t>苦情主及びその対象者</t>
  </si>
  <si>
    <t>本人、本人以外：各種行政サービス及び市の施策に関する調査における資格の要件の確認、権利関係の把握、対象者の選出等を行うに当たり、個人情報を保有する実施機関の他の個人情報取扱事務、他の実施機関、国又は他の地方公共団体から収集するため</t>
  </si>
  <si>
    <t>文書、図面、写真等（スライド・マイクロフィルム）</t>
  </si>
  <si>
    <t>人事課</t>
  </si>
  <si>
    <t>人材育成係</t>
  </si>
  <si>
    <t>職員採用候補者試験管理</t>
  </si>
  <si>
    <t>職員採用のため</t>
  </si>
  <si>
    <t>受験申込者</t>
  </si>
  <si>
    <t>【１　基本的事項】氏名、住所、性別、生年月日、電話番号、国、資格、免許、【２　心　身】障害、【３　社会的地位】職歴、学歴、資格、犯歴</t>
  </si>
  <si>
    <t>文書、電磁的方式（電子媒体により提出された申込書）</t>
  </si>
  <si>
    <t>職員災害報告書管理</t>
  </si>
  <si>
    <t>災害報告書管理のため（地方公務員災害補償法）</t>
  </si>
  <si>
    <t>被災害者</t>
  </si>
  <si>
    <t>【１　基本的事項】氏名、住所、性別、生年月日、【２　心　身】健康状態、病歴、障害、身体的特徴、【３　社会的地位】職業・勤務先、役職・地位、勤務状況、【４　経済活動】金融機関、【５　生　活】家庭状況、公的扶助</t>
  </si>
  <si>
    <t>職員の健康管理</t>
  </si>
  <si>
    <t>職員の健康管理のため（労働安全衛生法第６６条第１項、６６条の１０第４項、労働安全衛生規則第５２条の１３第２項）</t>
  </si>
  <si>
    <t>全職員</t>
  </si>
  <si>
    <t>【１　基本的事項】氏名、住所、性別、生年月日、電話番号、【２　心　身】健康状態、病歴、障害、身体的特徴、面接指導結果、心理的な負担の程度、【３　社会的地位】職業・勤務先、役職・地位</t>
  </si>
  <si>
    <t>職務に専念する義務の免除申請書台帳管理</t>
  </si>
  <si>
    <t>条例に基づく申請書を管理するため（職務に専念する義務の特例に関する条例第２条）</t>
  </si>
  <si>
    <t>【１　基本的事項】氏名、【３　社会的地位】職業・勤務先、役職・地位</t>
  </si>
  <si>
    <t xml:space="preserve">職員への意見等の管理 </t>
  </si>
  <si>
    <t>職員への意見等をいただき、職員への注意喚起や市政運営の参考とするため</t>
  </si>
  <si>
    <t>来庁者等意見をいただく方　職員</t>
  </si>
  <si>
    <t>【１　基本的事項】氏名、住所、電話番号、メールアドレス</t>
  </si>
  <si>
    <t>来庁者等意見をいただく方　職員　、本人以外：本人同意</t>
  </si>
  <si>
    <t>文書、電磁的方式（　画像　）</t>
  </si>
  <si>
    <t>人事給与係</t>
  </si>
  <si>
    <t>人事管理</t>
  </si>
  <si>
    <t>職員の人事管理のため（地方公務員法等）</t>
  </si>
  <si>
    <t>職員人事データ管理</t>
  </si>
  <si>
    <t>【１　基本的事項】個人番号、氏名、住所、性別、生年月日、電話番号、続柄、親族関係、出生・死亡等、採用年月日、職員番号、【２　心　身】健康状態、病歴、障害、【３　社会的地位】職業・勤務先、役職・地位、職歴、学歴、資格、賞罰、【４　経済活動】収入、金融機関、【５　生　活】家庭状況、居住状況、</t>
  </si>
  <si>
    <t>文書、電磁的方式（人事給与システム）</t>
  </si>
  <si>
    <t>給料記録簿管理</t>
  </si>
  <si>
    <t>職員の給与管理のため（瀬戸市職員の給与に関する条例）</t>
  </si>
  <si>
    <t>【１　基本的事項】個人番号、氏名、【３　社会的地位】職業・勤務先、役職・地位、【４　経済活動】収入</t>
  </si>
  <si>
    <t>給与計算管理</t>
  </si>
  <si>
    <t>電磁的方式（人事給与システム）</t>
  </si>
  <si>
    <t>住居届台帳管理</t>
  </si>
  <si>
    <t>職員の住居の把握及び住居手当算出のため（瀬戸市職員の給与に関する条例）</t>
  </si>
  <si>
    <t>【１　基本的事項】氏名、住所、【３　社会的地位】職業・勤務先、役職・地位、【４　経済活動】財産</t>
  </si>
  <si>
    <t>通勤届台帳管理</t>
  </si>
  <si>
    <t>職員の通勤経路の把握及び通勤手当算出のため（瀬戸市職員の通勤手当に関する規則第３条）</t>
  </si>
  <si>
    <t>【１　基本的事項】氏名、住所、【３　社会的地位】勤務先、役職・地位</t>
  </si>
  <si>
    <t>職員の休暇管理</t>
  </si>
  <si>
    <t>職員の休暇管理のため（瀬戸市職員の勤務時間、休暇等に関する規則第２０条）</t>
  </si>
  <si>
    <t>【１　基本的事項】氏名、採用年月日、【３　社会的地位】職業・勤務先、役職・地位</t>
  </si>
  <si>
    <t>文書、電磁的方式（庶務事務システム）</t>
  </si>
  <si>
    <t>病気休暇・特別休暇承認申請書台帳管理</t>
  </si>
  <si>
    <t>職員の健康管理及び特別休暇の管理（瀬戸市職員の勤務時間、休暇等に関する規則第２０条）</t>
  </si>
  <si>
    <t>【１　基本的事項】氏名、【２　心　身】健康状態、【３　社会的地位】職業・勤務先、役職・地位</t>
  </si>
  <si>
    <t>臨時職員管理</t>
  </si>
  <si>
    <t>臨時職員の登録、管理のため</t>
  </si>
  <si>
    <t>臨時職員</t>
  </si>
  <si>
    <t>【１　基本的事項】個人番号、氏名、住所、性別、生年月日、電話番号、勤務条件、メールアドレス、【２　心　身】健康状態、【３　社会的地位】職歴、資格、【４　経済活動】収入、金融機関、【５　生　活】家庭状況</t>
  </si>
  <si>
    <t>文書、電磁的方式（臨時職員人事管理システム）</t>
  </si>
  <si>
    <t>履歴書台帳管理</t>
  </si>
  <si>
    <t>職員の履歴管理のため</t>
  </si>
  <si>
    <t>全職員及び退職者</t>
  </si>
  <si>
    <t>【１　基本的事項】氏名、住所、性別、生年月日、本籍、【３　社会的地位】役職・地位、職歴、学歴、賞罰、【４　経済活動】収入</t>
  </si>
  <si>
    <t>貸付申込書管理</t>
  </si>
  <si>
    <t>貸付管理のため（地方公務員等共済組合法第１１２条第１項第４号）</t>
  </si>
  <si>
    <t>借受者</t>
  </si>
  <si>
    <t>【１　基本的事項】氏名、住所、生年月日、【２　心　身】障害、身体的特徴、【４　経済活動】収入、金融機関、負債、【５　生　活】家庭状況</t>
  </si>
  <si>
    <t>愛知県都市職員共済組合貯金台帳管理</t>
  </si>
  <si>
    <t>職員の貯金管理のため（地方公務員等共済組合法第１１２条第１項第３号）</t>
  </si>
  <si>
    <t>貯金者</t>
  </si>
  <si>
    <t>【１　基本的事項】氏名、【４　経済活動】財産、金融機関</t>
  </si>
  <si>
    <t>貸付金償還台帳管理</t>
  </si>
  <si>
    <t>貸付償還管理のため（地方公務員等共済組合法第１１２条第１項第４号）</t>
  </si>
  <si>
    <t>【１　基本的事項】氏名、【４　経済活動】負債</t>
  </si>
  <si>
    <t>厚生年金被保険者台帳管理</t>
  </si>
  <si>
    <t>厚生年金台帳管理のため</t>
  </si>
  <si>
    <t>厚生年金加入者</t>
  </si>
  <si>
    <t>【１　基本的事項】個人番号、氏名、住所、性別、生年月日、【４　経済活動】収入</t>
  </si>
  <si>
    <t>愛知県都市職員共済組合組合員台帳管理</t>
  </si>
  <si>
    <t>愛知県都市職員共済組合管理のため</t>
  </si>
  <si>
    <t>【１　基本的事項】個人番号、氏名、性別、生年月日、続柄、【４　経済活動】金融機関</t>
  </si>
  <si>
    <t>愛知県都市職員共済組合組合員異動届台帳管理</t>
  </si>
  <si>
    <t>愛知県都市職員共済組合管理のため（愛知県都市職員共済組合規約）</t>
  </si>
  <si>
    <t>【１　基本的事項】個人番号、氏名、住所、性別、生年月日、続柄、転出入、出生・死亡等、【２　心　身】障害、【３　社会的地位】職業・勤務先、【４　経済活動】収入、【５　生　活】家庭状況、居住状況</t>
  </si>
  <si>
    <t>愛知県都市職員共済組合組合員報酬月額基礎届台帳管理</t>
  </si>
  <si>
    <t>愛知県都市職員共済組合報酬月額管理のため</t>
  </si>
  <si>
    <t>【１　基本的事項】氏名、性別、【４　経済活動】収入</t>
  </si>
  <si>
    <t>愛知県都市職員共済組合支給明細表台帳管理</t>
  </si>
  <si>
    <t>愛知県都市職員共済組合支給明細表管理のため</t>
  </si>
  <si>
    <t>【１　基本的事項】氏名、【４　経済活動】金融機関、支出、【５　生　活】家庭状況</t>
  </si>
  <si>
    <t>財産形成貯蓄台帳管理</t>
  </si>
  <si>
    <t>職員の財形貯蓄管理のため（勤労者財産形成促進法第７条）</t>
  </si>
  <si>
    <t>財形貯蓄者</t>
  </si>
  <si>
    <t>【１　基本的事項】個人番号、氏名、【４　経済活動】財産、金融機関</t>
  </si>
  <si>
    <t>本人以外（中央三井信託銀行）：本人同意</t>
  </si>
  <si>
    <t>特別職報酬等審議会</t>
  </si>
  <si>
    <t>特別職の報酬等について審議する審議会を運営するため（瀬戸市特別職報酬等審議会条例）</t>
  </si>
  <si>
    <t>委員に任命された者</t>
  </si>
  <si>
    <t>【１　基本的事項】個人番号、氏名、住所、性別、生年月日、電話番号、【３　社会的地位】役職・地位、【４　経済活動】納課税</t>
  </si>
  <si>
    <t>税務課</t>
  </si>
  <si>
    <t>収納係</t>
  </si>
  <si>
    <t>市税の徴収</t>
  </si>
  <si>
    <t>市税の適正な徴収のため、法令の名称（地方税法、国税徴収法、瀬戸市市税条例）、</t>
  </si>
  <si>
    <t>市税の課税対象者</t>
  </si>
  <si>
    <t>【１　基本的事項】個人番号、氏名、住所、性別、生年月日、電話番号、国・本籍、続柄、親族関係、婚歴、転出入、出生・死亡等、在留資格、旅券、後見・保佐、【２　心　身】健康状態、病歴、障害【３　社会的地位】職業・勤務先、勤務状況【４　経済活動】収入、財産、納課税、金融機関、取引状況、負債、破産、支出【５　生　活】家庭状況、居住状況、公的扶助【条例第７条第２項該当項目】信条</t>
  </si>
  <si>
    <t>本人、本人以外（収集先：地方自治体等）、法令等に定めがある（根拠法令：地方税法第20条の11、国税徴収法第146条の2）、</t>
  </si>
  <si>
    <t>文書、写真等、電磁的方式（サーバー及び磁気ディスクに保存）</t>
  </si>
  <si>
    <t>市民税係</t>
  </si>
  <si>
    <t>個人市県民税賦課業務</t>
  </si>
  <si>
    <t>個人市県民税の適正な賦課のため、法令の名称（所得税法、租税特別措置法、地方税法、瀬戸市市税条例等）、</t>
  </si>
  <si>
    <t>市県民税課税対象者（申告による非課税対象者も含む）</t>
  </si>
  <si>
    <t>【１　基本的事項】個人番号、氏名、住所、性別、生年月日、電話番号、国・本籍、続柄、親族関係、婚歴、転出入、出生・死亡等、通称名、世帯主名　【２　心　身】病歴、障害　【３　社会的地位】職業・勤務先、役職・地位、職歴、受給者番号　【４　経済活動】収入、財産、課税額、所得額、課税標準額、所得控除額、税額控除額、所得税額、減免額、減免理由　【５　生　活】居住状況、公的扶助、家族構成、扶養家族の状況、支援措置</t>
  </si>
  <si>
    <t>本人、本人以外：法令等に定めがある（根拠法令：地方税法第２０条の１１、第２９８条第１項、第３１７条の２、第３１７条の６、第３２５条）、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</si>
  <si>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　電磁的方式（サーバー及び磁気ディスクに保存）</t>
  </si>
  <si>
    <t>法人市民税賦課業務</t>
  </si>
  <si>
    <t>法人市民税の適正な賦課のため、法令の名称（法人税法、租税特別措置法、地方税法、瀬戸市市税条例等）</t>
  </si>
  <si>
    <t>法人市民税申告書提出法人の代表者及び経理責任者等</t>
  </si>
  <si>
    <t>【１　基本的事項】氏名、住所、電話番号【３　社会的地位】役職・地位、</t>
  </si>
  <si>
    <t>本人、本人以外：法令等に定めがある（根拠法令：地方税法第３２５号）、本人同意</t>
  </si>
  <si>
    <t>文書、電磁的方式（サーバー及び磁気ディスクに保存）</t>
  </si>
  <si>
    <t>軽自動車税（種別割）賦課業務</t>
  </si>
  <si>
    <t>軽自動車税（種別割）の適正な賦課のため、法令の名称（地方税法、瀬戸市市税条例等）、</t>
  </si>
  <si>
    <t>原動機付自転車、軽自動車、小型特殊自動車、ミニカー及び二輪の小型自動車の所有者</t>
  </si>
  <si>
    <t>【１　基本的事項】個人番号、氏名、住所、生年月日、電話番号、国・本籍、転出入、出生・死亡等、所有者、使用者、納税義務者【２　心　身】病歴、障害【４　経済活動】車種、課税額、所有軽自動車、減免額、減免理由、標識番号、車名、車体番号、型式、総排気量又は定格出力、取得・廃車年月日、主たる定置場、標識回収区分、車両異動年月日【５　生　活】支援措置</t>
  </si>
  <si>
    <t>本人、本人以外、法令等に定めがある（根拠法令：地方税法第２０条の１１、第４４８条、第４６３条の１９第２項）、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</si>
  <si>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文書、写真等（スライド・マイクロフィルム）、電磁的方式（サーバー及び磁気ディスクに保存）</t>
  </si>
  <si>
    <t>市税に係る証明業務</t>
  </si>
  <si>
    <t>本人若しくは代理人の請求に応えるため、法令の名称（地方税法第２０条の１０、瀬戸市行政組織規則）</t>
  </si>
  <si>
    <t>本市が課税権を有するもの、</t>
  </si>
  <si>
    <t>【１　基本的事項】個人番号、氏名、住所、生年月日、電話番号、国・本籍、続柄、親族関係、転出入、出生・死亡等、本人確認書類の写し【２　心　身】病歴【３　社会的地位】職業・勤務先、役職・地位、滞納処分【４　経済活動】収入、財産、納課税【５　生　活】支援措置</t>
  </si>
  <si>
    <t>本人、本人以外：法令等に定めがある（根拠法令：地方税法第２０条の１１）、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</si>
  <si>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文書、図面、電磁的方式（サーバー及び磁気ディスクに保存）</t>
  </si>
  <si>
    <t>自動車臨時運行許可に関する業務</t>
  </si>
  <si>
    <t>自動車臨時運行許可業務を適正に行うため、法令名称（道路運送車両法及び瀬戸市自動車臨時運行許可取扱規則）</t>
  </si>
  <si>
    <t>自動車の継続検査を受ける者</t>
  </si>
  <si>
    <t>【１　基本的事項】氏名、住所、電話番号【４　経済活動】車両の情報、自賠責保険の情報【５　生　活】支援措置</t>
  </si>
  <si>
    <t>本人、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</si>
  <si>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定額減税補足給付金（調整給付）</t>
  </si>
  <si>
    <t>物価高騰対応重点支援地方創生臨時交付金の趣旨を踏まえ、定額減税可能額が減税前税額を上回ると見込まれる者に対する給付事業を実施することを目的とする。【根拠】「デフレ完全脱却のための総合経済対策」（令和５年１１月２日閣議決定）</t>
  </si>
  <si>
    <t>定額減税可能額が減税前税額を上回ると見込まれる者</t>
  </si>
  <si>
    <t>【１　基本的事項】個人番号、氏名、住所、性別、生年月日、電話番号、国・本籍、続柄、転出入、出生・死亡等【２　心　身】障害【４　経済活動】収入、課税額、所得額、課税標準額、所得控除額、税額控除額、所得税額、定額減税可能額、所得税分控除不足額、個人住民税控除不足額、金融機関【５　生　活】扶養親族の状況</t>
  </si>
  <si>
    <t>外部委託、外部提供</t>
  </si>
  <si>
    <t>定額減税補足給付金（不足額給付）</t>
  </si>
  <si>
    <t>令和６年度物価高騰対策給付金（第一号）のうち当初調整給付の支給額に不足が生じる者に対する給付事業を実施することを目的とする。【根拠】令和６年デジタル庁告示第５号（公的給付の支給等の迅速かつ確実な実施のための預貯金口座の登録等に関する法律第１０条の内閣総理大臣が指定する公的給付を定める告示）</t>
  </si>
  <si>
    <t>当初調整給付に際し、推計額を用いて算定したことにより、結果として支給額に不足が生じた者等</t>
  </si>
  <si>
    <t>【１　基本的事項】個人番号、氏名、住所、性別、生年月日、電話番号、国・本籍、続柄、転出入、出生・死亡等、世帯番号【２　心　身】障害、【４　経済活動】収入、課税額、所得額、課税標準額、所得控除額、税額控除額、所得税額、当初調整給付額、所得税分控除不足額、個人住民税控除不足額、低所得者世帯向け給付の受給状況、給与専従者収入額、金融機関、公金受取口座【５　生　活】扶養親族の状況</t>
  </si>
  <si>
    <t>本人、本人以外：本人同意、本人同意以外（市の施策に関わる調査における資格の要件の確認、対象者の選出等を行うに当たり、個人情報を保有する実施機関の他の個人情報取扱事務、他の地方公共団体から収集するため）</t>
  </si>
  <si>
    <t>家屋償却係</t>
  </si>
  <si>
    <t>固定資産税・都市計画税賦課業務</t>
  </si>
  <si>
    <t>固定資産税・都市計画税賦課業務を行うため、地方税法、同施行令、同施工規則、瀬戸市市税条例</t>
  </si>
  <si>
    <t>固定資産及び償却資産の所有者等</t>
  </si>
  <si>
    <t>【１　基本的事項】個人番号、氏名、住所、性別、生年月日、電話番号、国・本籍、続柄、親族関係、婚歴、転出入、出生・死亡等、後見・保佐、通称名、整理番号【４　経済活動】課税額、所有土地資産、所有家屋資産、所有償却資産、減免額、減免理由【５　生　活】家庭状況、居住状況、公的扶助</t>
  </si>
  <si>
    <t>本人、本人以外：本人同意以外（他地方自治体から：根拠法令地方税法第20条の11、第353条）</t>
  </si>
  <si>
    <t>文書写真等（スライド・マイクロフィルム）電磁的方式（サーバー及び磁器ディスクに保存）</t>
  </si>
  <si>
    <t>土地係</t>
  </si>
  <si>
    <t>【目的】固定資産税及び都市計画税を賦課するため【法的根拠】地方税法、同施行令、同施行規則、瀬戸市市税条例</t>
  </si>
  <si>
    <t>【１基本的事項】個人番号、氏名、住所、性別、生年月日、電話番号、国・本籍、続柄、親族関係、婚歴、転出入、出生・死亡等、後見・保佐、通称名、整理番号 【４経済活動】課税額、所有土地資産、所有家屋資産、所有償却資産、減免額、減免理由【５生活】家庭状況、居住状況、公的扶助</t>
  </si>
  <si>
    <t>本人、本人以外：本人同意以外（他地方自治体等から：根拠法令　地方税法第２０条の１１、第３５３条）</t>
  </si>
  <si>
    <t>経済文化部</t>
  </si>
  <si>
    <t>商工観光課</t>
  </si>
  <si>
    <t>ものづくり係</t>
  </si>
  <si>
    <t>「空き工房台帳」調査・公開事務</t>
  </si>
  <si>
    <t>全国の陶芸とガラス工芸に携わる方々に市内で活躍できる場所の情報提供を行うことにより、人材育成と地場産業の活性化を図る。</t>
  </si>
  <si>
    <t>市内の空き物件（工場・工房・倉庫等）所有者</t>
  </si>
  <si>
    <t>【１　基本的事項】氏名、住所、電話番号、【４　経済活動】財産</t>
  </si>
  <si>
    <t>瀬戸市ツクリテ創業支援事業費補助金</t>
  </si>
  <si>
    <t>多種多様な製造業を中心とする地域産業の振興、人材の活躍促進及び年齢や性別にかかわらず起業・創業に挑戦できるまちづくりを目指すことを目的とする。</t>
  </si>
  <si>
    <t>補助申請者</t>
  </si>
  <si>
    <t>【１　基本的事項】氏名、住所、生年月日、電話番号、【３　社会的地位】学歴、【４　経済活動】納課税、支出、</t>
  </si>
  <si>
    <t>せとまちツクリテ・人材バンク</t>
  </si>
  <si>
    <t>市内外で活躍するツクリテの活動に関する情報集約・発信及びせとまちツクリテセンターの活用促進を目的とする。</t>
  </si>
  <si>
    <t>バンク登録者</t>
  </si>
  <si>
    <t>【１　基本的事項】氏名、住所、生年月日、電話番号、</t>
  </si>
  <si>
    <t>瀬戸市新世紀工芸館研修事務</t>
  </si>
  <si>
    <t>陶磁器、陶芸及びガラス工芸の創作に関する研修の実施、法令等の名称（瀬戸市新世紀工芸館条例第４条）</t>
  </si>
  <si>
    <t>研修生及び修了生</t>
  </si>
  <si>
    <t>【１　基本的事項】氏名、住所、性別、生年月日、電話番号、【３　社会的地位】職業・勤務先、役職・地位、職歴、学歴、資格、</t>
  </si>
  <si>
    <t>瀬戸市新世紀工芸館企画展示等事務</t>
  </si>
  <si>
    <t>陶磁器産業、陶芸及びガラス工芸に関する製品又は作品、資料等の収集展示及び保管（企画展示、作家登録等）、法令等の名称（瀬戸市新世紀工芸館条例第４条）</t>
  </si>
  <si>
    <t>陶芸作家、ガラス工芸作家、陶磁器産業関係者</t>
  </si>
  <si>
    <t>【１　基本的事項】氏名、住所、性別、生年月日、電話番号、【３　社会的地位】職歴、学歴、資格、団体加入、</t>
  </si>
  <si>
    <t>瀬戸市新世紀工芸館展示室貸出事務</t>
  </si>
  <si>
    <t>陶磁器産業、陶芸及びガラス工芸の振興を図るため、法令等の名称（瀬戸市新世紀工芸館条例第４条）</t>
  </si>
  <si>
    <t>【１　基本的事項】氏名、住所、性別、生年月日、電話番号、【３　社会的地位】団体加入、</t>
  </si>
  <si>
    <t>瀬戸染付工芸館研修事務</t>
  </si>
  <si>
    <t>瀬戸染付の創作に関する研修の実施、法令等の名称（瀬戸染付工芸館条例第４条）</t>
  </si>
  <si>
    <t>瀬戸焼・ツクリテ販売送料補助事業</t>
  </si>
  <si>
    <t>瀬戸焼関連事業者やツクリテの非対面販売に伴い発生する送料を補助することで地場産業の活性化及び販売方法の多様化を図ることを目的とする。、法令の名称（瀬戸焼ツクリテ販売送料補助金交付要綱）</t>
  </si>
  <si>
    <t>補助事業申込者の商品を購入する購入者</t>
  </si>
  <si>
    <t>【１　基本的事項】氏名、住所、電話番号、【４　経済活動】取引状況、支出、</t>
  </si>
  <si>
    <t>本人、本人同意以外（類型8）</t>
  </si>
  <si>
    <t>鉱業法第２４条の規程に基づく協議事務</t>
  </si>
  <si>
    <t>鉱業権と地上の諸権益との調整を図る。、法令の名称（鉱業権）</t>
  </si>
  <si>
    <t>鉱業権出願人</t>
  </si>
  <si>
    <t>【１　基本的事項】氏名、住所【４　経済活動】出願地、鉱種名、出願面積</t>
  </si>
  <si>
    <t>本人、本人以外：鉱業権の規定により個人情報を収集するため</t>
  </si>
  <si>
    <t>商工金融係</t>
  </si>
  <si>
    <t>小規模企業等振興資金申込受付・調査事務</t>
  </si>
  <si>
    <t>小規模企業等振興資金融資のため（愛知県小規模企業等振興資金融資制度要綱）</t>
  </si>
  <si>
    <t>小規模企業等振興資金申込者</t>
  </si>
  <si>
    <t>【１　基本的事項】氏名、住所、性別、生年月日、電話番号、国・本籍、【３　社会的地位】職業・勤務先、職歴、学歴、収入、財産、納課税、金融機関、取引状況、負債、支出、</t>
  </si>
  <si>
    <t>宮前地下街権利関係調整事務</t>
  </si>
  <si>
    <t>宮前地下街権利異動及び資格喪失に関する調整</t>
  </si>
  <si>
    <t>宮前地下街店舗使用者及びその親族、保証人など</t>
  </si>
  <si>
    <t>【１　基本的事項】氏名、住所、性別、生年月日、続柄、親族関係、転出入、出生・死亡等</t>
  </si>
  <si>
    <t>本人、本人以外：公益等【類型】８番</t>
  </si>
  <si>
    <t>せと・しごと塾</t>
  </si>
  <si>
    <t>本市の地域ビジネスを創業するために必要となる知識等を学べる機会を提供することで、就業の１つである企業が創出される環境づくりを図り、地域経済の発展につなげることを目的とする。</t>
  </si>
  <si>
    <t>卒塾生および受講者</t>
  </si>
  <si>
    <t>【１　基本的事項】氏名、住所、性別、生年月日、電話番号、</t>
  </si>
  <si>
    <t>瀬戸市創業支援事業利用申込書</t>
  </si>
  <si>
    <t>創業支援事業計画の認定に伴い、関係機関と連携したワンストップ相談窓口を設置し、創業を目指す方々への支援を行っていく。そのなかで、経営、財務、人材育成、販路開拓の知識が身につく支援を１か月以上継続して４回以上受けた方は特典が受けられ、そのための個人情報を関係機関の間で必要に応じて授受する必要があるため。</t>
  </si>
  <si>
    <t>創業を考えている方または創業後５年未満の方</t>
  </si>
  <si>
    <t>【１　基本的事項】氏名、住所、性別、電話番号、</t>
  </si>
  <si>
    <t>瀬戸市中心市街地商店街空き店舗対策事業費補助金交付事務</t>
  </si>
  <si>
    <t>中心市街地の商店街への出店を促し、中心市街地の活性化を図るため</t>
  </si>
  <si>
    <t>空き店舗出店申請者（個人・法人）</t>
  </si>
  <si>
    <t>【１　基本的事項】氏名、住所、生年月日、電話番号、【４　経済活動】金融機関、</t>
  </si>
  <si>
    <t>瀬戸市企業立地促進条例に基づく奨励金交付事務</t>
  </si>
  <si>
    <t>本市の産業振興及び雇用拡大を目的に、市内への企業立地の促進を図るため。法令の名称（瀬戸市企業立地促進条例）</t>
  </si>
  <si>
    <t>瀬戸市企業立地促進条例に基づく奨励金交付申請者（法人にあっては、法人及び法人代表者）及び申請者が雇用する従業員</t>
  </si>
  <si>
    <t>【１　基本的事項】氏名、住所、生年月日、電話番号、転出入【４　経済活動】収入、財産、納課税、金融機関、取引状況、負債、破産、支出、所有土地資産、所有家屋資産、所有償却資産、課税標準額、課税額【５　生　活】居住状況</t>
  </si>
  <si>
    <t>工場適地に関する調査事務</t>
  </si>
  <si>
    <t>工場適地について土地の状況等を調査し、工場立地調査簿の資料とし、企業、事業所の適地誘導、工場立地の適正化に資する。、法令の名称（工場立地法、第２条第１、２項）、</t>
  </si>
  <si>
    <t>工場立地動向調査対象企業及び個人事業主</t>
  </si>
  <si>
    <t>【１　基本的事項】氏名、住所、工場名、事業所名、所在地【４　経済活動】売買面積、売買年月日、取得価格、建物用途、敷地面積、主要製品名、立地年月日、地積、登記地目、現状地目、建物面積、許可年月日、所在地、農地法条項</t>
  </si>
  <si>
    <t>本人以外：工場立地法第２条の規定により個人情報を収集するため</t>
  </si>
  <si>
    <t>工場立地動向に関する調査事務</t>
  </si>
  <si>
    <t>工場の立地動向の実態を調査し、工場立地の適正化、土地利用の合理化に寄与するため。、法令の名称（工場立地法　第２条第１、３項）</t>
  </si>
  <si>
    <t>工場立地動向調査対象企業及び個人事業主、</t>
  </si>
  <si>
    <t>【１　基本的事項】氏名、住所、電話番号、工場名、事業所名、所在地【４　経済活動】敷地面積、主要原料製品名、設備投資総額,用地取得費、経営組織、資本金、従業員数、用地取得年月日、建設工事着手年月日、操業開始年月日、建築面積、地目、主要取引地域、地場雇用者、公共下水道、立地決定年月日、平均地価</t>
  </si>
  <si>
    <t>事業用資産の買替特例の適用適地の確定及び証明事務</t>
  </si>
  <si>
    <t>法人が特定の資産を譲渡し、一定期間内に特定の資産を取得して企業誘致区域内で事業の用に供する場合に買替資産の圧縮記帳が認められるが、その際の誘致区域内であることの証明をするため。、法令の名称（租税特別措置法　第３７条又は第６５条の７）</t>
  </si>
  <si>
    <t>証明願申請者（個人または法人）</t>
  </si>
  <si>
    <t>【１　基本的事項】氏名、住所【４　経済活動】町名・地番、取得年月日、地積</t>
  </si>
  <si>
    <t>瀬戸市小口事業資金融資制度申込受付・調査事務</t>
  </si>
  <si>
    <t>市内における小規模企業者が事業上必要とする資金の融通を円滑にすることにより、経営の振興に資することを目的とする。、法令の名称（瀬戸市小口事業資金融資制度要綱）</t>
  </si>
  <si>
    <t>瀬戸市小口事業資金申込者</t>
  </si>
  <si>
    <t>【１　基本的事項】氏名、住所、性別、生年月日、電話番号、在留資格、【３　社会的地位】職業・勤務先、役職・地位、【４　経済活動】収入、財産、納課税、金融機関、取引状況、支出、</t>
  </si>
  <si>
    <t>瀬戸市信用保証料補助金交付事務</t>
  </si>
  <si>
    <t>愛知県信用保証協会の信用保証を得て金融機関から融資を受けた中小企業者に対し、信用保証料の補助金を交付することにより、中小企業の振興に寄与することを目的とする。、法令の名称（瀬戸市信用保証料補助金交付要綱）</t>
  </si>
  <si>
    <t>【１　基本的事項】氏名、住所、生年月日、電話番号、【３　社会的地位】職業・勤務先、役職・地位、【４　経済活動】収入、財産、納課税、金融機関、取引状況、負債、支出、</t>
  </si>
  <si>
    <t>瀬戸市企業再投資促進補助金交付要綱に基づく補助金交付事務</t>
  </si>
  <si>
    <t>本市に長年立地する企業等の流出を図り、本市の産業振興及び雇用の維持拡大を行うことを目的に市内企業の再投資促進を図るため。、法令の名称（瀬戸市企業再投資促進補助金交付要綱）</t>
  </si>
  <si>
    <t>瀬戸市企業再投資促進補助金交付要綱に基づく補助金交付申請者（法人にあっては、法人及び法人代表者）</t>
  </si>
  <si>
    <t>【１　基本的事項】氏名、住所、生年月日、電話番号【４　経済活動】収入、財産、納課税、金融機関、取引状況、負債、破産、支出</t>
  </si>
  <si>
    <t>瀬戸市中小企業者事業資金利子補給補助金交付事務</t>
  </si>
  <si>
    <t>株式会社日本政策金融公庫から融資を受けた中小企業者に対し、その利子の一部に補助金を交付することにより、中小企業の振興に寄与することを目的とする。、法令の名称（瀬戸市中小企業者事業資金利子補給補助金交付要綱）</t>
  </si>
  <si>
    <t>瀬戸市せとまち人材応援助成金交付事務</t>
  </si>
  <si>
    <t>若者の市内における就職及び定着を促進し、本市の産業を担う人材を確保することを目的とし、助成金を交付するもの。、法令の名称（瀬戸市せとまち人材応援助成金交付要綱）</t>
  </si>
  <si>
    <t>瀬戸市せとまち人材応援助成金支給対象者及び支給認定申請者</t>
  </si>
  <si>
    <t>【１　基本的事項】氏名、住所、生年月日、電話番号、転出入【３　社会的地位】職業・勤務先、学歴、勤務状況、学業状況【４　経済活動】納課税、金融機関、負債【５　生　活】居住状況</t>
  </si>
  <si>
    <t>特定中小企業者認定事務</t>
  </si>
  <si>
    <t>中小企業者に対し、中小企業信用保険法第２条第５項の規定により「特定中小企業者」であることについての認定を行うことを目的とする。、法令の名称（特定中小企業者認定要領）、</t>
  </si>
  <si>
    <t>特定中小企業者認定申請者</t>
  </si>
  <si>
    <t>【１　基本的事項】氏名、住所、性別、生年月日、電話番号、【３　社会的地位】在留資格、職業・勤務先、役職・地位、【４　経済活動】収入、財産、納課税、金融機関、取引状況、負債、支出、</t>
  </si>
  <si>
    <t>特例中小企業者認定事務</t>
  </si>
  <si>
    <t>中小企業者に対し、中小企業信用保険法第２条第６項の規定により「特例中小企業者」であることについての認定を行うことを目的とする。、法令の名称（特例中小企業者認定要領）</t>
  </si>
  <si>
    <t>特例中小企業者認定申請者</t>
  </si>
  <si>
    <t>【１　基本的事項】氏名、住所、性別、生年月日、電話番号、【３　社会的地位】職業・勤務先、役職・地位、【４　経済活動】収入、財産、納課税、金融機関、取引状況、負債、支出、</t>
  </si>
  <si>
    <t>瀬戸市商業団体等事業費補助金交付事務</t>
  </si>
  <si>
    <t>中小商業及びサービス業の振興を図るため、商業団体等事業費補助金を交付することについて、必要な事務を行うことを目的とする。、法令の名称（瀬戸市商業団体等事業費補助金交付要綱）</t>
  </si>
  <si>
    <t>瀬戸市商業団体等事業費補助金交付申請団体等構成員</t>
  </si>
  <si>
    <t>【１　基本的事項】氏名、住所、性別、生年月日、電話番号、【３　社会的地位】職業・勤務先、役職・地位、【４　経済活動】収入、納課税、金融機関、支出、</t>
  </si>
  <si>
    <t>瀬戸市ＩＴ・スタートアップ企業等進出促進奨励金交付要綱に基づく補助金交付事務</t>
  </si>
  <si>
    <t>本市の雇用の拡大並びに産業の高度化及び活性化に資することを目的に、市内へのＩＴ・スタートアップ企業等のオフィス誘致を図るため。、法令の名称（瀬戸市ＩＴ・スタートアップ企業等進出促進奨励金交付要綱）</t>
  </si>
  <si>
    <t>瀬戸市ＩＴ・スタートアップ企業等進出促進奨励金交付要綱に基づく補助金交付申請者（法人にあっては、法人及び法人代表者）及び申請者が雇用する従業員</t>
  </si>
  <si>
    <t>【１　基本的事項】氏名、住所、生年月日、電話番号、転出入【４　経済活動】収入、財産、納課税、金融機関、取引状況、負債、破産、支出【５　生　活】居住状況</t>
  </si>
  <si>
    <t>せと・創業くらぶ</t>
  </si>
  <si>
    <t>創業に関する課題の解決につながる支援や各種情報を提供することで、新たな創業者の輩出及び創業後のフォローアップを目的とする。</t>
  </si>
  <si>
    <t>創業希望者及び創業者</t>
  </si>
  <si>
    <t>瀬戸市ＩＴ・スタートアップ企業等人材育成支援事業補助金交付要綱に基づく補助金交付事務</t>
  </si>
  <si>
    <t>本市の産業振興を目的に、人材育成による企業力強化を図る市内ＩＴ・スタートアップ事業等を支援するため。、法令の名称（瀬戸市ＩＴ・スタートアップ企業等人材育成支援事業補助金交付要綱）</t>
  </si>
  <si>
    <t>瀬戸市ＩＴ・スタートアップ企業等人材育成支援事業補助金交付要綱に基づく補助金交付申請者（法人にあっては、法人及び法人代表者）及び申請者が雇用する従業員</t>
  </si>
  <si>
    <t>【１　基本的事項】氏名、住所、生年月日、電話番号、転出入【３　社会的地位】職業・勤務先、勤務状況【４　経済活動】納課税、負債、破産、支出【５　生　活】居住状況</t>
  </si>
  <si>
    <t>特定創業支援事業による支援を受けたことの証明事務</t>
  </si>
  <si>
    <t>経済産業省関係産業競争力強化法施行規則第７条第１項の規定により、特定創業支援事業による支援を受けたことを証明するもの。、法令の名称（経済産業省関係産業競争力強化法）</t>
  </si>
  <si>
    <t>瀬戸焼クーポン事業事務</t>
  </si>
  <si>
    <t>次世代を担う子どもたちが瀬戸焼に触れる機会を創出するため、登録した市内の瀬戸焼関連事業者で使用できる瀬戸焼クーポンを市内の小学生に対し１人当たり３，０００円分配布するもの。</t>
  </si>
  <si>
    <t>令和5年5月1日時点において市内に住民登録のある小学生及び令和5年5月1日から令和5年9月1日までの期間に市内に住民登録の届出のあった小学生</t>
  </si>
  <si>
    <t>【１　基本的事項】氏名、住所、生年月日</t>
  </si>
  <si>
    <t>愛知県・瀬戸市新型コロナウイルス感染症対策協力金交付要綱に基づく協力金交付事務</t>
  </si>
  <si>
    <t>新型コロナウイルスの感染拡大を防止するため。、法令の名称（新型コロナウイルス感染症対策協力金交付要綱）</t>
  </si>
  <si>
    <t>新型コロナウイルス感染症対策協力金交付要綱に基づく協力金交付申請者（法人にあっては、法人及び法人代表者）、</t>
  </si>
  <si>
    <t>【１　基本的事項】氏名、住所、生年月日、電話番号【３　社会的地位】職業・勤務先、役職・地位【４　経済活動】収入、財産、金融機関、取引状況、負債、支出</t>
  </si>
  <si>
    <t>瀬戸市飲食店事業者支援給付金交付要綱に基づく支援給付金交付事務</t>
  </si>
  <si>
    <t>新型コロナウイルス感染拡大防止のための休業要請や行動自粛等により経営に影響を強く受けている飲食店事業者を支援するため。、法令の名称（瀬戸市飲食店事業者支援給付金交付要綱）</t>
  </si>
  <si>
    <t>瀬戸市飲食店事業者支援給付金交付要綱に基づく支援給付金交付申請者（法人にあっては、法人及ぶ法人代表者）</t>
  </si>
  <si>
    <t>瀬戸市事業継続支援給付金交付要綱に基づく支援給付金交付事務</t>
  </si>
  <si>
    <t>新型コロナウイルス感染拡大防止などにより、経営に影響を受けている事業者の事業の継続、雇用の維持を支援するため。、法令の名称（瀬戸市事業継続支援給付金交付要綱）</t>
  </si>
  <si>
    <t>瀬戸市事業継続支援給付金交付要綱に基づく支援給付金交付申請者（法人にあっては、法人及び法人代表者）</t>
  </si>
  <si>
    <t>【１　基本的事項】氏名、住所、生年月日、電話番号【３　社会的地位】職業・勤務先、役職・地位４　経済活動】収入、財産、金融機関、取引状況、負債、支出</t>
  </si>
  <si>
    <t>瀬戸市感染防止・生産性向上事業費補助金交付要綱に基づく支援給付金交付事務</t>
  </si>
  <si>
    <t>新型コロナウイルス感染症が事業環境に与える影響を乗り越えるために、感染症拡大防止や生産性向上のためのＩＴ導入に取り組む事業者を支援する。、法令の名称（瀬戸市感染防止・生産性向上事業費補助金交付要綱）</t>
  </si>
  <si>
    <t>瀬戸市感染防止・生産性向上事業費補助金交付要綱に基づく支援給付金交付申請者（法人にあっては、法人及び法人代表者）</t>
  </si>
  <si>
    <t>瀬戸市感染防止事業費補助金（第２期）交付要綱に基づく支援給付金交付事務</t>
  </si>
  <si>
    <t>新型コロナウイルス感染症が事業環境に与える影響を乗り越えることを目的として、感染症拡大防止に取り組む事業者を支援するため。、法令の名称（瀬戸市感染防止事業費補助金（第２期）交付要綱）</t>
  </si>
  <si>
    <t>瀬戸市感染防止事業費補助金（第２期）交付要綱に基づく支援給付金交付申請者（法人にあっては、法人及び法人代表者）</t>
  </si>
  <si>
    <t>瀬戸市生産性向上事業費補助金交付要綱に基づく支援給付金交付事務</t>
  </si>
  <si>
    <t>新型コロナウイルス感染症が事業環境に与える影響を乗り越えることを目的として、生産性向上に取り組む事業者を支援するため。、法令の名称（瀬戸市生産性向上事業費補助金交付要綱）</t>
  </si>
  <si>
    <t>瀬戸市生産性向上事業費補助金交付要綱に基づく支援給付金交付申請者</t>
  </si>
  <si>
    <t>【１　基本的事項】氏名、住所、生年月日、電話番号、婚歴【３　社会的地位】職業・勤務先、役職・地位【４　経済活動】収入、財産、納課税、金融機関、取引状況、負債、支出</t>
  </si>
  <si>
    <t>瀬戸市新分野開拓事業費補助金交付要綱に基づく支援給付金交付事務</t>
  </si>
  <si>
    <t>新型コロナウイルス感染症が事業環境に与える影響を乗り越えることを目的として、新分野開拓に取り組む事業者を支援するため。、法令の名称（瀬戸市新分野開拓事業費補助金交付要綱）</t>
  </si>
  <si>
    <t>瀬戸市新分野開拓事業費補助金交付要綱に基づく支援給付金交付申請者</t>
  </si>
  <si>
    <t>【１　基本的事項】氏名、住所、生年月日、電話番号、婚歴【３　社会的地位】職業・勤務先、役職・地位、【４　経済活動】収入、財産、納課税、金融機関、取引状況、負債、支出</t>
  </si>
  <si>
    <t>瀬戸市省エネ促進事業補助金</t>
  </si>
  <si>
    <t>エネルギー価格高騰対策を支援することを目的に、市内事業者の省エネ促進を図るため。、法令の名称（瀬戸市省エネ促進事業補助金交付要綱）</t>
  </si>
  <si>
    <t>瀬戸市省エネ促進事業補助金交付要綱に基づく補助金交付申請者（法人にあっては、法人及び法人代表者）</t>
  </si>
  <si>
    <t>【１　基本的事項】氏名、住所、生年月日、電話番号、【３　社会的地位】職業・勤務先、役職・地位、【４　経済活動】収入、納課税</t>
  </si>
  <si>
    <t>瀬戸市中小企業退職金共済加入促進補助金交付要綱に基づく補助金交付事務</t>
  </si>
  <si>
    <t>退職金共済制度への加入を促進することにより、労働者の福祉の向上及び雇用の安定を図り、もって中小企業の振興発展に寄与するため。（瀬戸市中小企業退職金共済加入促進補助金交付要綱）</t>
  </si>
  <si>
    <t>瀬戸市中小企業退職金共済加入促進補助金交付要綱に基づく交付申請者</t>
  </si>
  <si>
    <t>氏名、住所、性別、生年月日、役職・地位、</t>
  </si>
  <si>
    <t>瀬戸市コロナ克服販路拡大支援展示会等活用補助金交付事務</t>
  </si>
  <si>
    <t>新型コロナウイルス感染症による影響の克服に向け、展示会等を活用し、積極的に販路拡大を行う中小企業者等を支援することを目的として、販路拡大に取り組む事業者を支援するため。、法令の名称（瀬戸市コロナ克服販路拡大支援展示会等活用補助金交付要綱）</t>
  </si>
  <si>
    <t>瀬戸市コロナ克服販路拡大支援展示会等活用補助金交付要綱に基づく補助金交付申請者</t>
  </si>
  <si>
    <t>【１　基本的事項】氏名、住所、生年月日、電話番号【３　社会的地位】職業・勤務先、役職・地位【４　経済活動】収入、財産、納課税、金融機関、取引状況、負債、支出</t>
  </si>
  <si>
    <t>瀬戸市コロナ克服販路拡大支援ECサイト活用補助金交付事務</t>
  </si>
  <si>
    <t>新型コロナウイルス感染症の影響の克服に向け、ネットショップ又はECモールを活用し、積極的に販路拡大を行う中小企業者等を支援することを目的として、販路拡大に取り組む事業者を支援するため。、法令の名称（瀬戸市コロナ克服販路拡大支援ECサイト活用補助金交付要綱）</t>
  </si>
  <si>
    <t>瀬戸市コロナ克服販路拡大支援ECサイト活用補助金交付要綱に基づく補助金交付申請者</t>
  </si>
  <si>
    <t>瀬戸市コロナ克服事業者応援補助金交付事務</t>
  </si>
  <si>
    <t>市内中小企業者等がポストコロナ・ウィズコロナ時代の社会経済の変化への対応及び持続可能な経営形態の構築を図ることを目的として行う国の支援制度を活用した果敢な取組を行う事業を支援するため。、法令の名称（瀬戸市コロナ克服事業者応援補助金交付要綱）</t>
  </si>
  <si>
    <t>瀬戸市コロナ克服事業者応援補助金交付要綱に基づく補助金交付申請者</t>
  </si>
  <si>
    <t>中小企業等経営強化法に基づく先端設備等導入計画の認定事務</t>
  </si>
  <si>
    <t>市内に事業所のある中小企業の設備投資を促進し労働生産性が向上する設備導入を支援することを目的とする。法的根拠（中小企業等経営強化法）</t>
  </si>
  <si>
    <t>市内に事業所のある中小企業者</t>
  </si>
  <si>
    <t>【１　基本的事項】氏名、住所、生年月日、電話番号、【３　社会的地位】犯歴【４　経済活動】収入、財産、納課税、金融機関、取引状況、負債、破産、支出</t>
  </si>
  <si>
    <t>文書、電磁的方式（ワードデータ）</t>
  </si>
  <si>
    <t>瀬戸市就職・定住マッチング奨励金交付事務</t>
  </si>
  <si>
    <t>若者の雇用機会の拡大を図り及び人口の増加に寄与するため、市内企業の雇用確保及び若者の本市への定住を促すことを目的に、瀬戸市就職・定住マッチング奨励金を交付するもの</t>
  </si>
  <si>
    <t>瀬戸市就職・定住マッチング奨励金交付要綱に基づく奨励金交付申請者</t>
  </si>
  <si>
    <t>【１　基本的事項】氏名、住所、生年月日、電話番号、転出入、【３　社会的地位】職業・勤務先、学歴、【４　経済活動】納課税、【５　生　活】居住状況</t>
  </si>
  <si>
    <t>瀬戸市労働者文化事業補助金交付要綱に基づく補助金交付事務</t>
  </si>
  <si>
    <t>労働者団体が行う労働者の生活の向上及び福祉の増進を図るための事業に要する経費に対し補助金を交付するもの。</t>
  </si>
  <si>
    <t>瀬戸市労働者文化事業補助金交付要綱第５条に基づく交付申請者</t>
  </si>
  <si>
    <t>【１　基本的事項】氏名、住所、性別、生年月日、電話番号、【３　社会的地位】職業・勤務先、役職・地位、【４　経済活動】納課税、</t>
  </si>
  <si>
    <t>瀬戸市事業用電気自動車等導入補助金交付要綱に基づく補助金交付事務</t>
  </si>
  <si>
    <t>市内事業者が事業用電気自動車等を導入するに当たっての費用に対し補助金を交付するもの</t>
  </si>
  <si>
    <t>瀬戸市事業用電気自動車等導入補助金交付要綱第７条に基づく申請者</t>
  </si>
  <si>
    <t>観光係</t>
  </si>
  <si>
    <t>瀬戸市観光課所管のボランティアに関する事務</t>
  </si>
  <si>
    <t>瀬戸市観光課所管のボランティア登録者の管理</t>
  </si>
  <si>
    <t>瀬戸市観光課所管のボランティア登録者</t>
  </si>
  <si>
    <t>【１　基本的事項】氏名、住所、性別、生年月日、電話番号、メールアドレス</t>
  </si>
  <si>
    <t>瀬戸蔵貸館業務に関する事務</t>
  </si>
  <si>
    <t>瀬戸市貸館業務に関する事務</t>
  </si>
  <si>
    <t>利用申請者</t>
  </si>
  <si>
    <t>【１　基本的事項】氏名、住所、性別、生年月日、電話番号【３　社会的地位】職業・勤務先、役職・地位</t>
  </si>
  <si>
    <t>文書、電磁的方式（あいち共同システム（施設管理システム）にて管理）</t>
  </si>
  <si>
    <t>各種イベント業務に関する事務</t>
  </si>
  <si>
    <t>イベントの企画・運営</t>
  </si>
  <si>
    <t>イベント参加者及び関係者</t>
  </si>
  <si>
    <t>文書、電磁的方式（MicrosoftExcel）</t>
  </si>
  <si>
    <t>ノベルティ・こども創造館</t>
  </si>
  <si>
    <t>団体利用申込事務</t>
  </si>
  <si>
    <t>団体利用の申し込みに係る事務</t>
  </si>
  <si>
    <t>団体利用申込者</t>
  </si>
  <si>
    <t>【１　基本的事項】氏名、住所、電話番号　【３　社会的地位】団体加入</t>
  </si>
  <si>
    <t>有料体験プログラム申込事務</t>
  </si>
  <si>
    <t>有料体験プログラム申し込みに係る事務</t>
  </si>
  <si>
    <t>有料体験申込者</t>
  </si>
  <si>
    <t>【１　基本的事項】氏名、電話番号、学年、メールアドレス</t>
  </si>
  <si>
    <t>会計年度任用職員管理</t>
  </si>
  <si>
    <t>会計年度任用職員の登録、管理のため</t>
  </si>
  <si>
    <t>会計年度任用職員</t>
  </si>
  <si>
    <t>【１　基本的事項】個人番号、氏名、住所、性別、生年月日、電話番号、緊急連絡先 【３　社会的地位】職歴、学歴 【４　経済活動】金融機関</t>
  </si>
  <si>
    <t>文化課</t>
  </si>
  <si>
    <t>文化係</t>
  </si>
  <si>
    <t>瀬戸市文化施設運営委員会事務</t>
  </si>
  <si>
    <t>市内文化施設（美術館、瀬戸蔵ミュージアム）に関する重要事項について調査・審議するため、法令の名称（瀬戸市文化施設運営委員会条例）</t>
  </si>
  <si>
    <t>運営委員会委員</t>
  </si>
  <si>
    <t>【１　基本的事項】個人番号、氏名、住所、性別、生年月日、電話番号、【３　社会的地位】職業・勤務先、役職・地位、職歴、学歴、資格、団体加入、賞罰、勤務状況、学業状況、</t>
  </si>
  <si>
    <t>文書、電磁的方式（ＰＣハードディスク）</t>
  </si>
  <si>
    <t>公益功労内申事務</t>
  </si>
  <si>
    <t>文化の振興に貢献し、その功績が顕著な表彰候補者についての内申を行うもの。法令等の名称（瀬戸市表彰規程第３条）</t>
  </si>
  <si>
    <t>【１　基本的事項】氏名、住所、性別、生年月日、電話番号、国・本籍、【３　社会的地位】職業・勤務先、役職・地位、職歴、学歴、資格、団体加入、賞罰、</t>
  </si>
  <si>
    <t>文書、電磁的方式（共有フォルダ）</t>
  </si>
  <si>
    <t xml:space="preserve">文化センター貸出受付事務 </t>
  </si>
  <si>
    <t>施設使用の事務を円滑に進めるため、法令の名称（　尾張東部（瀬戸）地域文化広場の管理に関する条例　）</t>
  </si>
  <si>
    <t>施設使用申請者</t>
  </si>
  <si>
    <t>【１　基本的事項】氏名、住所、性別、生年月日、電話番号、【３　社会的地位】職業・勤務先、団体加入、【４　経済活動】取引状況</t>
  </si>
  <si>
    <t>文書、電磁的方式（あいち共同利用型施設予約システムの磁気ディスク）</t>
  </si>
  <si>
    <t xml:space="preserve">瀬戸市文芸発表会打合せ事務 </t>
  </si>
  <si>
    <t>瀬戸市文芸発表会の庶務を円滑に行うため。</t>
  </si>
  <si>
    <t>瀬戸市文芸発表会を開催するため審議する文芸活動家</t>
  </si>
  <si>
    <t>【１　基本的事項】氏名、住所、性別、電話番号</t>
  </si>
  <si>
    <t>瀬戸市文芸発表会選出事務</t>
  </si>
  <si>
    <t>入選作品等の選出</t>
  </si>
  <si>
    <t>瀬戸市文芸発表会選者</t>
  </si>
  <si>
    <t>【１　基本的事項】個人番号、氏名、住所、性別、生年月日、電話番号、雅号、</t>
  </si>
  <si>
    <t>瀬戸市文芸発表会募集事務</t>
  </si>
  <si>
    <t>文芸作品の発表の場をつくる。</t>
  </si>
  <si>
    <t>瀬戸市文芸発表会応募者</t>
  </si>
  <si>
    <t>【１　基本的事項】氏名、住所、性別、電話番号、雅号、【３　社会的地位】学業状況</t>
  </si>
  <si>
    <t xml:space="preserve">瀬戸市美術展募集事務 </t>
  </si>
  <si>
    <t xml:space="preserve">美術作品の発表の場をつくる。 </t>
  </si>
  <si>
    <t>瀬戸市美術展応募者</t>
  </si>
  <si>
    <t>【１　基本的事項】氏名、住所、性別、生年月日、電話番号、年齢</t>
  </si>
  <si>
    <t>瀬戸市美術展審査事</t>
  </si>
  <si>
    <t>瀬戸市美術展審査員</t>
  </si>
  <si>
    <t>【１　基本的事項】個人番号、氏名、住所、電話番号、</t>
  </si>
  <si>
    <t>瀬戸国際セラミック＆ガラスアート交流プログラム芸術家招聘事務</t>
  </si>
  <si>
    <t>瀬戸国際セラミック＆ガラスアート交流プログラムに関する芸術家の招聘</t>
  </si>
  <si>
    <t>招聘芸術家</t>
  </si>
  <si>
    <t>【１　基本的事項】氏名、住所、性別、生年月日、電話番号、国・本籍、旅券、E-mailアドレス、FAX、</t>
  </si>
  <si>
    <t>本人、本人以外：本人同意以外（第４号 公知情報）</t>
  </si>
  <si>
    <t>文化体験講座申込事務</t>
  </si>
  <si>
    <t>児童・生徒に文化・伝統芸能に親しむ機会を提供する。</t>
  </si>
  <si>
    <t>文化体験講座申込者</t>
  </si>
  <si>
    <t>【１　基本的事項】氏名、住所、電話番号、【３　社会的地位】学業状況</t>
  </si>
  <si>
    <t>申請者、</t>
  </si>
  <si>
    <t>瀬戸市アーティスト活動支援事業助成金交付要綱に基づく助成金交付事務</t>
  </si>
  <si>
    <t>新型コロナウイルス感染拡大防止のための文化芸術活動の自粛・縮小により影響を強く受けているアーティストを支援するため。、法令の名称（瀬戸市アーティスト活動支援事業助成金交付要綱）</t>
  </si>
  <si>
    <t>瀬戸市アーティスト活動支援事業助成金交付要綱に基づく助成金交付申請者</t>
  </si>
  <si>
    <t>【１　基本的事項】氏名、住所、生年月日、電話番号、メールアドレス、【４　経済活動】金融機関</t>
  </si>
  <si>
    <t>伝統文化親子教室事業申込受付事務</t>
  </si>
  <si>
    <t>伝統文化親子教室事業の申込受付を円滑に行うため。</t>
  </si>
  <si>
    <t>伝統文化親子教室事業申込希望者</t>
  </si>
  <si>
    <t>【１　基本的事項】氏名、住所、電話番号【３　社会的地位】団体加入</t>
  </si>
  <si>
    <t>文書、電磁的方式（エクセル）</t>
  </si>
  <si>
    <t>公文書開示請求に係る事務、法令の名称（瀬戸市情報公開条例、瀬戸市情報公開条例施行規則）</t>
  </si>
  <si>
    <t>【１　基本的事項】氏名（法人名）、住所、電話番号、連絡メールアドレス、（法人の場合）担当者氏名、所属部署、電話番号、内線番号、【３　社会的地位】勤務先、在学先</t>
  </si>
  <si>
    <t>保有個人情報開示請求事務</t>
  </si>
  <si>
    <t>保有個人情報開示請求に係る事務、法令の名称（個人情報の保護に関する法律、瀬戸市個人情報保護法施行条例）</t>
  </si>
  <si>
    <t>個人情報開示請求者</t>
  </si>
  <si>
    <t>【１　基本的事項】氏名、住所、電話番号、連絡メールアドレス</t>
  </si>
  <si>
    <t>文書、電磁的方法（ファイルサーバー）</t>
  </si>
  <si>
    <t>文化振興事業に関する事務</t>
  </si>
  <si>
    <t>各種文化振興事業に係る事務</t>
  </si>
  <si>
    <t>文化振興事業応募者及び関係者</t>
  </si>
  <si>
    <t>作品寄付に関する事務</t>
  </si>
  <si>
    <t>寄付作品の受け入れに関する事務</t>
  </si>
  <si>
    <t>寄付者</t>
  </si>
  <si>
    <t>【１　基本的事項】氏名、住所、電話番号、親族関係</t>
  </si>
  <si>
    <t>美術館企画展等開催事務</t>
  </si>
  <si>
    <t>美術館企画展開催に係る事務</t>
  </si>
  <si>
    <t>作品出品者、作品制作者、著作権者</t>
  </si>
  <si>
    <t>【１　基本的事項】個人番号、氏名、住所、性別、生年月日、電話番号【３　社会的地位】職業・勤務先、学歴、資格、団体加入、賞罰</t>
  </si>
  <si>
    <t>文書、写真等、電磁的方式（ファイルサーバー）</t>
  </si>
  <si>
    <t>叙位・叙勲受章内申手続事務</t>
  </si>
  <si>
    <t xml:space="preserve"> 叙位・叙勲受章内申者の管理</t>
  </si>
  <si>
    <t>叙位・叙勲内申者</t>
  </si>
  <si>
    <t>【１　基本的事項】氏名、住所、生年月日、電話番号、国・本籍、出生・死亡等、【３　社会的地位】職業・勤務先、役職・地位、職歴、賞罰、勤務状況、犯歴</t>
  </si>
  <si>
    <t>本人、本人同意以外（必要な範囲内で、内申者に関する個人情報を収集するため）</t>
  </si>
  <si>
    <t>後援等申請に関する事務</t>
  </si>
  <si>
    <t>申請者及び申請団体構成員</t>
  </si>
  <si>
    <t>【１　基本的事項】氏名、住所、電話番号、【３　社会的地位】役職・地位</t>
  </si>
  <si>
    <t>本人、本人以外：審査を行うに当たり、当該団体に関連する個人情報を当該団体から収集するため</t>
  </si>
  <si>
    <t>文化財係</t>
  </si>
  <si>
    <t>瀬戸市文化財保護審議会委員管理業務</t>
  </si>
  <si>
    <t>文化財の保存及び活用に関し、教育委員会の諮問に答え、又は同委員会に意見を具申し、また、このために必要な調査研究を行う。、法令の名称（瀬戸市文化財保護条例（３条）同条例施行規則(19・20条)）</t>
  </si>
  <si>
    <t>瀬戸市文化財保護審議会委員</t>
  </si>
  <si>
    <t>【１　基本的事項】個人番号、氏名、住所、性別、生年月日、電話番号、【３　社会的地位】職業・勤務先、役職・地位</t>
  </si>
  <si>
    <t>文書、電磁的方式（エクセルファイル）</t>
  </si>
  <si>
    <t>瀬戸市指定無形文化財保持者管理業務</t>
  </si>
  <si>
    <t>瀬戸市内に存する指定無形文化財(陶芸・有線七宝)の保存及び活用のため必要な措置を講じ、もって市民の文化向上に資するとともに、わが国文化の進歩に貢献する。、法令の名称（文化財保護法(９８条２項)、瀬戸市文化財保護条例（２条２号））</t>
  </si>
  <si>
    <t>県・市指定無形文化財(陶芸・有線七宝)保持者(1名＋7名　計8名)</t>
  </si>
  <si>
    <t>【１　基本的事項】氏名、住所、生年月日、電話番号、国・本籍、親族関係、【３　社会的地位】職業・勤務先、役職・地位、職歴、学歴、資格</t>
  </si>
  <si>
    <t xml:space="preserve">旧山繁商店保存活用計画策定委員会事務 </t>
  </si>
  <si>
    <t>国登録文化財旧山繁商店保存活用計画に基づき、その保存と活用を推進するため。</t>
  </si>
  <si>
    <t>策定委員会委員</t>
  </si>
  <si>
    <t>文化財公開事業関連事務</t>
  </si>
  <si>
    <t>市内の文化財を周知するためのイベント参加者の管理。</t>
  </si>
  <si>
    <t>文化財公開事業参加希望者</t>
  </si>
  <si>
    <t>文化財保護法・愛知県文化財保護条例・瀬戸市文化財保護条例関連受付業務</t>
  </si>
  <si>
    <t>文化財保護法・愛知県文化財保護条例・瀬戸市文化財保護条例に基づく申請書等の受付業務。</t>
  </si>
  <si>
    <t>文書、電磁的方式（ワード、エクセル）</t>
  </si>
  <si>
    <t>せとモノがたりの会会員管理事務</t>
  </si>
  <si>
    <t>せとモノがたりの会の運営を円滑に行うため。</t>
  </si>
  <si>
    <t>せとモノがたりの会会員</t>
  </si>
  <si>
    <t>瀬戸市史編さん委員会関連事務</t>
  </si>
  <si>
    <t>瀬戸市史編さん委員会の運営を円滑に行うため。</t>
  </si>
  <si>
    <t>瀬戸市史編さん委員会委員、瀬戸市史編さん委員会専門部会委員、調査員</t>
  </si>
  <si>
    <t>個人番号、氏名、住所、生年月日、職業・勤務先、役職・地位、</t>
  </si>
  <si>
    <t>文書、電磁的方式（Word、Excel）</t>
  </si>
  <si>
    <t>瀬戸市蛇ヶ洞川オオサンショウウオ保全検討会関連事務</t>
  </si>
  <si>
    <t>瀬戸市蛇ヶ洞川オオサンショウウオ保全検討会の運営を円滑に行うため。</t>
  </si>
  <si>
    <t>瀬戸市蛇ヶ洞川オオサンショウウオ保全検討会参加者</t>
  </si>
  <si>
    <t>【１　基本的事項】個人番号、氏名、住所、電話番号、【３　社会的地位】職業・勤務先、役職・地位</t>
  </si>
  <si>
    <t>公文書開示請求にかかわる事務。、法令の名称（瀬戸市情報公開条例、瀬戸市情報公開条例施行規則）</t>
  </si>
  <si>
    <t>保有個人情報開示請求にかかわる事務、法令の名称（個人情報の保護に関する法律、瀬戸市個人情報保護法施行条例）</t>
  </si>
  <si>
    <t>瀬戸市美術館</t>
  </si>
  <si>
    <t>企画展展示事務</t>
  </si>
  <si>
    <t>美術館、瀬戸蔵ミュージアムにおける作品展示</t>
  </si>
  <si>
    <t>陶芸家、写真家、画家等の芸術家</t>
  </si>
  <si>
    <t>【１　基本的事項】氏名、住所、性別、生年月日、電話番号、【３　社会的地位】職業・勤務先、役職・地位、職歴、学歴、資格、団体加入、賞罰、勤務状況、学業状況</t>
  </si>
  <si>
    <t>美術品等の寄贈受付事務</t>
  </si>
  <si>
    <t>美術品等の寄贈を受け付けるもの</t>
  </si>
  <si>
    <t>寄贈者</t>
  </si>
  <si>
    <t>瀬戸蔵ミュージアム</t>
  </si>
  <si>
    <t>瀬戸蔵ミュージアム年間パスポート受付事務</t>
  </si>
  <si>
    <t>瀬戸蔵ミュージアムにおける年間パスポート申し込みに係る事務</t>
  </si>
  <si>
    <t>スポーツ課</t>
  </si>
  <si>
    <t>スポーツ係</t>
  </si>
  <si>
    <t>スポーツ大会・教室受付事務</t>
  </si>
  <si>
    <t>瀬戸市教育委員会（瀬戸市事務の補助執行に関する協定書により瀬戸市）</t>
  </si>
  <si>
    <t>当課を 受付窓口とするスポーツ大会・教室の参加受付事務のため</t>
  </si>
  <si>
    <t>スポーツ大会・教室参加申込者</t>
  </si>
  <si>
    <t>【１ 基本的事項】氏名、住所、性別、生年月日、電話番号、【３ 社会的地位】職業・勤務先、団体加入、</t>
  </si>
  <si>
    <t>学校体育施設スポーツ開放登録事務</t>
  </si>
  <si>
    <t>学校体育施設利用登録申請受付及び登録証交付、学校体育施設使用許可申請受付事務のため、法令の名称（瀬戸市学校体育施設スポーツ開放に関する規則）</t>
  </si>
  <si>
    <t>学校体育施設利用登録申請者</t>
  </si>
  <si>
    <t>【１基本的事項】氏名、住所、電話番号、年齢、【３社会的地位】職業・勤務先、団体加入</t>
  </si>
  <si>
    <t>瀬戸市スポーツ推進委員連絡協議会名簿管理</t>
  </si>
  <si>
    <t>瀬戸市スポーツ推進委員の名簿管理及び報酬支払事務のため、法令の名称（瀬戸市スポーツ推進委員に関する規則、瀬戸市スポーツ推進委員連絡協議会規約）</t>
  </si>
  <si>
    <t>瀬戸市スポーツ推進委員</t>
  </si>
  <si>
    <t>【１基本的事項】個人番号、氏名、住所、生年月日、電話番号、通帳口座、【３社会的地位】職業・勤務先、公民館名・役職名（公民館選出者のみ）</t>
  </si>
  <si>
    <t>瀬戸市スポーツ協会名簿管理事務</t>
  </si>
  <si>
    <t>瀬戸市教育委員会（瀬戸市事務の補助執行に関する協定書による瀬戸市）</t>
  </si>
  <si>
    <t>瀬戸市スポーツ協会役員及び加盟団体役員の名簿管理のため、法令の名称（瀬戸市スポーツ協会規約）</t>
  </si>
  <si>
    <t>瀬戸市スポーツ協会役員及び加盟団体役員</t>
  </si>
  <si>
    <t>【１基本的事項】氏名、住所、電話番号、【３社会的地位】職業・勤務先、</t>
  </si>
  <si>
    <t>スポーツ少年団登録事務</t>
  </si>
  <si>
    <t>瀬戸市スポーツ少年団本部及び各少年団の登録事務のため</t>
  </si>
  <si>
    <t>瀬戸市スポーツ少年団本部及び各少年団の指導者及び団員</t>
  </si>
  <si>
    <t>【１基本的事項】氏名、住所、性別、生年月日、電話番号、学年（団員のみ）、【３社会的地位】職業・勤務先</t>
  </si>
  <si>
    <t>瀬戸市スポーツ功労者等顕彰に係る事務</t>
  </si>
  <si>
    <t>瀬戸市スポーツ功労賞・奨励賞表彰その他表彰内申等のため、法令の名称（瀬戸市スポーツ功労者等顕彰要綱）</t>
  </si>
  <si>
    <t>スポーツ功労大賞・功労賞・奨励賞被表彰者（候補者）</t>
  </si>
  <si>
    <t>【１基本的事項】氏名、住所、性別、生年月日、電話番号、【３社会的地位】職業・勤務先、団体加入、スポーツ成績（功績）</t>
  </si>
  <si>
    <t>瀬戸市スポーツ・文化活動全国大会等出場奨励補助金交付事務</t>
  </si>
  <si>
    <t>瀬戸市スポーツ・文化活動全国大会等出場奨励補助金交付事務のため、法令の名称（瀬戸市スポーツ・文化活動全国大会等出場奨励補助金交付要綱）</t>
  </si>
  <si>
    <t>市内在住の小・中学生、高校生及び大学生、交付対象者が未成年者の場合はその世帯主</t>
  </si>
  <si>
    <t>【１基本的事項】氏名、住所、電話番号、通帳口座、世帯構成、生年月日、メールアドレス、【３社会的地位】学校名、学年、【４経済活動】納課税</t>
  </si>
  <si>
    <t>せとジュニアスポーツ団体応援補助金交付事務</t>
  </si>
  <si>
    <t>せとジュニアスポーツ団体応援補助金交付事務のため、法令の名称（せとジュニアスポーツ団体応援補助金交付要綱）</t>
  </si>
  <si>
    <t>市内に活動拠点を置くスポーツ団体に所属する小・中学生及び代表者（担当者）</t>
  </si>
  <si>
    <t>【１基本的事項】氏名、住所、性別、生年月日又は年齢、電話番号、メールアドレス、通帳口座、【３社会的地位】役職・地位（監督、コーチ等）、学校名</t>
  </si>
  <si>
    <t>瀬戸市及び瀬戸市スポーツ協会スポーツ教室講師料支払事務</t>
  </si>
  <si>
    <t>瀬戸市教育委員会（瀬戸市事務の補助執行に関する協定書により瀬戸市）、</t>
  </si>
  <si>
    <t>瀬戸市及び瀬戸市スポーツ協会におけるスポーツ教室講師料支払のため、</t>
  </si>
  <si>
    <t>瀬戸市スポーツ協会各加盟団体</t>
  </si>
  <si>
    <t>【１基本的事項】個人番号、氏名、住所、電話番号、通帳口座</t>
  </si>
  <si>
    <t>学校体育施設スポーツ開放管理指導員及び地区運営委員会名簿管理</t>
  </si>
  <si>
    <t>学校体育施設スポーツ開放管理指導員及び地区運営委員会の名簿管理及び謝金支払事務のため、法令の名称（瀬戸市学校体育施設スポーツ開放に関する規則）</t>
  </si>
  <si>
    <t>学校体育施設スポーツ開放管理指導員及び地区運営委員会</t>
  </si>
  <si>
    <t>【１　基本的事項】個人番号、氏名、住所、電話番号、年齢、通帳口座、【３　社会的地位】役職・地位</t>
  </si>
  <si>
    <t>瀬戸市学校跡地運動施設地域開放登録事務</t>
  </si>
  <si>
    <t>学校跡地運施設利用登録申請受付及び登録証交付、学校跡地運動施設使用許可申請受付事務のため、法令の名称（瀬戸市学校跡地運動施設地域開放に関する要綱）</t>
  </si>
  <si>
    <t>氏名、住所、電話番号、年齢、職業・勤務先、団体加入</t>
  </si>
  <si>
    <t>運動・スポーツ習慣の定着に向けたプロジェクト</t>
  </si>
  <si>
    <t>本市における運動・スポーツの実施状況の調査、法令の名称（スポーツ基本法（平成23年法律第78号）第10条）、</t>
  </si>
  <si>
    <t>昭和１９年４月2日から平成１６年４月１日生まれの市民</t>
  </si>
  <si>
    <t>本人以外：本人同意以外（各種行政サービス及び市の施策に関わる調査における資格の要件の確認、権利関係の把握、対象者の選出等を行うに当たり、個人 情報を保有する実施機関の他の個人情報取扱事務、他の実施機関、国又は他の地方公共団体から収集するため）</t>
  </si>
  <si>
    <t>電磁的方式（　エクセル　）</t>
  </si>
  <si>
    <t>市民生活部</t>
  </si>
  <si>
    <t>生活安全課</t>
  </si>
  <si>
    <t>高齢者安全運転支援装置設置費補助金に関する事務</t>
  </si>
  <si>
    <t>安全運転支援装置を購入・設置する高齢者に対し、その購入・設置に要する経費の一部を補助し、安全運転支援装置の普及を促進し、高齢者の安全運転に資することを目的とするもの。、法令の名称（瀬戸市高齢者安全運転支援装置設置費補助金交付要綱）</t>
  </si>
  <si>
    <t>【１　基本的事項】氏名、住所、生年月日、電話番号【３　社会的地位】資格【４　経済活動】納課税、金融機関、</t>
  </si>
  <si>
    <t>特別定額給付金に関する事務</t>
  </si>
  <si>
    <t>「新型コロナウイルス感染症緊急経済対策」（令和２年４年２０日閣議決定）に基づき、感染拡大防止に留意しつつ、簡素な仕組みで迅速かつ的確に家計への支援を行うもの</t>
  </si>
  <si>
    <t>【１　基本的事項】個人番号、氏名、住所、性別、生年月日、電話番号、国・本籍、転出入、出生・死亡等、在留資格、旅券、後見・保佐【３　社会的地位】資格【４　経済活動】金融機関【５　生　活】公的扶助、犯歴</t>
  </si>
  <si>
    <t>本人、本人以外：本人同意(受給資格の確認を行うにあたって、市の保有する公簿等の確認を行うため。また、他市区町村に居住の確認をする場合があるため）、本人収集困難（対象者本人による給付金の申請及び受給が困難であるケースにおいて、代理申請及び受給者から対象者の個人情報を収集するため）</t>
  </si>
  <si>
    <t>コミュニティ推進課</t>
  </si>
  <si>
    <t>コミュニティ係</t>
  </si>
  <si>
    <t>各種講座・セミナー受講者名簿管理</t>
  </si>
  <si>
    <t>まちづくり協働課で主催する各種講座、セミナー受講者の出欠を管理するため、法令の名称（　　　　　　　　　　　　　　　　　　　　　　　　　　）、</t>
  </si>
  <si>
    <t>セミナー・講座受講希望者及び託児該当者</t>
  </si>
  <si>
    <t>【１　基本的事項】氏名、住所、性別、生年月日、電話番号、メールアドレス、【２　心　身】健康状態、</t>
  </si>
  <si>
    <t>瀬戸市社会教育委員の委嘱事務</t>
  </si>
  <si>
    <t>瀬戸市長、</t>
  </si>
  <si>
    <t>瀬戸市社会教育委員の委嘱事務、法令の名称（瀬戸市社会教育委員に関する条例）、</t>
  </si>
  <si>
    <t>社会教育委員</t>
  </si>
  <si>
    <t>【１　基本的事項】個人番号、氏名、住所、性別、生年月日、電話番号、選出団体、選出団体役職名</t>
  </si>
  <si>
    <t>生涯学習市民講師登録</t>
  </si>
  <si>
    <t>生涯学習の講師、指導者等を市民から募集し講師リストを作成するため、法令の名称（社会教育法）、</t>
  </si>
  <si>
    <t>講師登録者</t>
  </si>
  <si>
    <t>【１　基本的事項】氏名、住所、性別、生年月日、電話番号、【３　社会的地位】職業・勤務先、</t>
  </si>
  <si>
    <t>西部コミュニティセンターの施設管理</t>
  </si>
  <si>
    <t>地域住民の連帯意識を高め、健康で文化的なコミュニティを形成するため。、法令の名称（瀬戸市西部コミュニティセンターの設置及び管理に関する条例　）、</t>
  </si>
  <si>
    <t>效範連区自治協議会の会長、副会長、会計</t>
  </si>
  <si>
    <t>【１　基本的事項】氏名、住所、電話番号、【３　社会的地位】協議会における役割、</t>
  </si>
  <si>
    <t>文書、</t>
  </si>
  <si>
    <t>地区公民館長の任命事務</t>
  </si>
  <si>
    <t>教育委員会（瀬戸市事務の補助執行に関する協定書により瀬戸市長）</t>
  </si>
  <si>
    <t>地区公民館長の任命、法令の名称（　　　　　　　　　　　　　　　　　　　　　　　　　　　）、</t>
  </si>
  <si>
    <t>地区公民館長候補者</t>
  </si>
  <si>
    <t>【１　基本的事項】個人番号、氏名、住所、性別、生年月日、電話番号、【３　社会的地位】職業・勤務先、</t>
  </si>
  <si>
    <t>文書,、</t>
  </si>
  <si>
    <t>公民館運営委員名簿管理</t>
  </si>
  <si>
    <t>公民館運営委員の委嘱を公民館長が作成した名簿により行う。、法令の名称（　　　　　　　　　　　　　　　　　　　　　　　　　　）、</t>
  </si>
  <si>
    <t>公民館運営委員</t>
  </si>
  <si>
    <t>【１　基本的事項】氏名、住所、電話番号、【３　社会的地位】役職・地位、</t>
  </si>
  <si>
    <t>公民館事務協力員配置委託事務</t>
  </si>
  <si>
    <t>公民館事務協力員の配置は公民館に委託しており、当該協力員の選任について届出を受ける、法令の名称（瀬戸市公民館運営委員規則）、</t>
  </si>
  <si>
    <t>公民館事務協力員</t>
  </si>
  <si>
    <t>【１　基本的事項】氏名、住所、生年月日、電話番号、【３　社会的地位】職歴、</t>
  </si>
  <si>
    <t>二十歳を祝う会実施委託業務（公民館）</t>
  </si>
  <si>
    <t>二十歳を祝う会は地区公民館に実施を委託しており、該当者を把握するため、法令の名称（瀬戸市二十歳を祝う会実施要綱）</t>
  </si>
  <si>
    <t>新成人該当者（７月３１日現在　市に住民登録されている者）</t>
  </si>
  <si>
    <t>【１　基本的事項】氏名、住所、性別、生年月日、</t>
  </si>
  <si>
    <t>本人以外：本人同意以外（各種行政サービス及び市の施策に関わる調査における資格の要件の確保、権利関係の把握、対象者の選出等を行うに当たり、個人情報を保有する実施機関の他の個人情報取扱事務、他の実施期間、国又は他の地方公共団体から収集するため）</t>
  </si>
  <si>
    <t>文書、電磁的記録（Excel）</t>
  </si>
  <si>
    <t>集会所鍵管理者の把握</t>
  </si>
  <si>
    <t>自治会または町内会と集会所の土地・建物使用貸借契約を締結しており、、市として施設の鍵管理者を把握する必要があるため、法令の名称（　　　　　　　　　　　　　　　　　　　　　　　　　　）、</t>
  </si>
  <si>
    <t>自治会または町内会の長、および施設の鍵管理者</t>
  </si>
  <si>
    <t>瀬戸市地域力向上プランに基づく地域力組織への支援</t>
  </si>
  <si>
    <t>地域の各種団体および住民が連携し、地域が抱える課題を解決し地域力を向上してもらうため、法令の名称（　　　　　　　　　　　　　　　　　　　　　　　　　　　）、</t>
  </si>
  <si>
    <t>地域力組織の役員はじめ構成員</t>
  </si>
  <si>
    <t>文書、写真等（スライド・マイクロフィルム）、、電磁的方式（ファイルサーバー）</t>
  </si>
  <si>
    <t>指定管理者としての地域交流センターの管理委託業務</t>
  </si>
  <si>
    <t>地域交流センターの管理を指定管理業者に委託しているため、法令の名称（瀬戸市公の施設に係る指定管理者の指定手続きに関する条例）、</t>
  </si>
  <si>
    <t>地域交流センターを管理する地域力組織の代表はじめ構成員、施設利用者</t>
  </si>
  <si>
    <t>【１　基本的事項】氏名、住所、性別、生年月日、電話番号、【４　経済活動】納課税、</t>
  </si>
  <si>
    <t>二十歳を祝う会実施委託業務（地域交流センター）</t>
  </si>
  <si>
    <t>二十歳を祝う会は地域交流センターに実施を委託しており、該当者を把握するため、法令の名称（瀬戸市二十歳を祝う会実施要綱）、</t>
  </si>
  <si>
    <t>文書、電磁的方式(Excel)</t>
  </si>
  <si>
    <t>二十歳を祝う会実施業務</t>
  </si>
  <si>
    <t>二十歳を祝う会の実施にあたり該当者を把握するため</t>
  </si>
  <si>
    <t>新成人該当者（市に住民登録されている者）</t>
  </si>
  <si>
    <t>くらし安心係</t>
  </si>
  <si>
    <t>瀬戸市市民活動災害補償制度</t>
  </si>
  <si>
    <t>市民活動団体への災害補償制度、法令の名称（瀬戸市市民活動災害補償制度取扱要綱）、</t>
  </si>
  <si>
    <t>市内に拠点を置く市民団体で登録している市民　　　　　　　　　</t>
  </si>
  <si>
    <t>【１　基本的事項】個人番号、氏名、住所、性別、生年月日、電話番号、続柄、【２　心　身】健康状態、【３　社会的地位】団体加入、</t>
  </si>
  <si>
    <t>地縁団体台帳管理業務及び印鑑登録・証明業務</t>
  </si>
  <si>
    <t>地縁団体（自治会、町内会等）が法人格を取得する際の当該団体の資格要件等の適正な管理や地縁団体であることの証明を行う。、法令の名称（　地方自治法　）、</t>
  </si>
  <si>
    <t>町又は字の区域その他市町村の一定の区域に住所を所有する者の地縁に基づ、いて形成された団体の構成員、</t>
  </si>
  <si>
    <t>【１　基本的事項】氏名、住所、性別、生年月日、電話番号、【４　経済活動】財産、納課税、</t>
  </si>
  <si>
    <t>防犯灯設置費及び電気料金補助金に関する事務</t>
  </si>
  <si>
    <t>町内会又は自治会が維持管理する防犯灯の設置費及び電気料金に対し、補助金を交付する。、法令の名称（瀬戸市LED防犯灯設置費補助金交付要綱、瀬戸市防犯灯電気料金補助金交付要綱）</t>
  </si>
  <si>
    <t>申請団体の代表者及び団体の構成員</t>
  </si>
  <si>
    <t>【１　基本的事項】氏名、住所、電話番号【３　社会的地位】団体加入【４　経済活動】金融機関</t>
  </si>
  <si>
    <t>本人、本人以外：本人同意（防犯灯電気料金補助金の交付を行うにあたり、各町内会に関する個人情報を、各連区自治会から収集するため）</t>
  </si>
  <si>
    <t>防犯カメラ設置費補助金に関する事務</t>
  </si>
  <si>
    <t>市内の街頭犯罪、侵入盗などの未然防止を図るために、防犯協会連合会、自治会若しくは町内会で行われる防犯活動を支援するため、防犯カメラを新たに設置する地域団体に対し、その設置費用を補助する。、法令の名称（瀬戸市防犯カメラ設置費補助金交付要綱）</t>
  </si>
  <si>
    <t>申請団体の代表者及び住居の全部または一部が補助金を利用して設置する防犯カメラの撮影範囲に入る住民</t>
  </si>
  <si>
    <t>【１　基本的事項】氏名、住所、電話番号【３　社会的地位】役職・地位、団体加入【４　経済活動】金融機関</t>
  </si>
  <si>
    <t>消費生活相談</t>
  </si>
  <si>
    <t>消費生活に関する相談を受け、解決に向けて助言等を行う。</t>
  </si>
  <si>
    <t>【１　基本的事項】氏名、住所、性別、電話番号【４　経済活動】取引状況</t>
  </si>
  <si>
    <t>多様性協働課</t>
  </si>
  <si>
    <t>多様性協働係</t>
  </si>
  <si>
    <t>瀬戸市国際交流推進委員会管理事務</t>
  </si>
  <si>
    <t>瀬戸市国際交流推進委員会の事業の円滑な実施及び委員、事業参加者等情報管理のため、法令の名称（　　　　　　　　　　　　　　　　　　　　　　　　　　　）、</t>
  </si>
  <si>
    <t>委員、海外都市への派遣代表団、海外都市からの訪問代表団、事業参加者、ボランティア等。</t>
  </si>
  <si>
    <t>【１　基本的事項】個人番号、氏名、住所、性別、生年月日、電話番号、国・本籍、在留資格、旅券、メールアドレス【３　社会的地位】職業・勤務先、役職・地位、職歴、学歴、資格、賞罰、【４　経済活動】金融機関、</t>
  </si>
  <si>
    <t>文書写真等（スライド・マイクロフィルム）電磁的方式（ファイルサーバー）</t>
  </si>
  <si>
    <t>瀬戸信用金庫地域振興協力基金助成</t>
  </si>
  <si>
    <t>瀬戸信用金庫地域振興協力基金助成への申請受け付け事務及び助成団体管理のため、法令の名称（　　　　　　　　　　　　　　　　　　　　　　　　　　）、</t>
  </si>
  <si>
    <t>助成申請団体代表者、団体構成員</t>
  </si>
  <si>
    <t>本人、本人以外：本人同意以外（団体や事業を営む個人に対して指導や補助金の交付等を行うに当たり、当該団体等に関連する個人情報を当該団体等から収集するため）</t>
  </si>
  <si>
    <t>瀬戸まちの課題解決応援補助金</t>
  </si>
  <si>
    <t>瀬戸市における社会課題を解決するために市民が行う自由で自発的な公益活動及び市民と市との協働で行う事業に対し、資金面での支援を行うための補助制度申請受け付け事務及び補助団体管理のため。、法令の名称（瀬戸まちの課題解決応援補助金実施要綱）</t>
  </si>
  <si>
    <t>申請団体代表者及び事務担当連絡者、暴力団関係者でないことの同意役員、団体構成員</t>
  </si>
  <si>
    <t>本人、本人以外：本人同意以外（団体や事務を営む個人に対して指導や補助金の交付等を行うに当たり、当該団体等に関連する個人情報を収集するため）</t>
  </si>
  <si>
    <t>瀬戸まちの活動センター運営</t>
  </si>
  <si>
    <t>市民活動団体、地域力向上組織、企業等の公益活動支援のため設置する瀬戸まちの活動センターへの団体登録における団体情報管理のため、法令の名称（　　　　　　　　　　　　　　　　　　　　　　　　　　　　　　　）、</t>
  </si>
  <si>
    <t>センター登録団体代表者及び事務連絡担当者</t>
  </si>
  <si>
    <t>あいち共同利用型施設予約システム利用者登録受付事務</t>
  </si>
  <si>
    <t>あいち共同利用型施設予約システム利用者登録受付事務のため</t>
  </si>
  <si>
    <t>市民交流センター、市内スポーツ施設等利用者</t>
  </si>
  <si>
    <t>【１　基本的事項】氏名、住所、性別、生年月日、電話番号、メールアドレス【３　社会的地位】職業・勤務先、</t>
  </si>
  <si>
    <t>外部委託、</t>
  </si>
  <si>
    <t>瀬戸市国際センター管理事務</t>
  </si>
  <si>
    <t>瀬戸市国際センターの事業の円滑な実施及び会員等情報管理のため</t>
  </si>
  <si>
    <t>瀬戸市国際センター会員、ボランティア、サポーター、講師、事業参加者等</t>
  </si>
  <si>
    <t>【１　基本的事項】個人番号、氏名、住所、性別、生年月日、電話番号、国・本籍、続柄、在留資格、メールアドレス【３　社会的地位】職業・勤務先、役職・地位、職歴、学歴、資格、【４　経済活動】納課税、金融機関、【５　生　活】家庭状況、居住状況、</t>
  </si>
  <si>
    <t>女性相談</t>
  </si>
  <si>
    <t>女性相談員が女性の抱える問題（ＤＶ、セクハラ、家庭での揉め事等）の相談を受け、助言や関係機関との連絡の取り合いを行うため、法令の名称（配偶者からの暴力の防止及び被害者の保護等に関する法律）、</t>
  </si>
  <si>
    <t>相談依頼者</t>
  </si>
  <si>
    <t>【１　基本的事項】氏名、住所、生年月日、電話番号、親族関係、婚歴、【３　社会的地位】勤務状況、【５　生　活】家庭状況、居住状況、交際、</t>
  </si>
  <si>
    <t>瀬戸市女性活躍推進及び男女共同参画審議会事務</t>
  </si>
  <si>
    <t>男女共同参画社会の形成を総合的かつ計画的に推進するため審議会を設置し会議を開催するもの、法令の名称（瀬戸市女性活躍推進及び男女共同参画審議会条例）、</t>
  </si>
  <si>
    <t>瀬戸市女性活躍推進及び男女共同参画審議会委員</t>
  </si>
  <si>
    <t>【１　基本的事項】氏名、住所、性別、電話番号、メールアドレス、【３　社会的地位】職業・勤務先、役職・地位、団体加入、【４　経済活動】金融機関、</t>
  </si>
  <si>
    <t>特別定額給付金に係るＤＶ被害申出受理確認書</t>
  </si>
  <si>
    <t>配偶者等からの暴力により避難している一定の条件を満たす者に対して、特別定額給付金申出書の添付資料として発行するもの、法令の名称（　　　　　　　　　　　　　　　　　　　　　　　　　　）、</t>
  </si>
  <si>
    <t>申出者</t>
  </si>
  <si>
    <t>【１　基本的事項】氏名、住所、性別、生年月日、電話番号、【５　生　活】家庭状況、居住状況、各種相談、</t>
  </si>
  <si>
    <t>男女共同参画に関する市民意識調査</t>
  </si>
  <si>
    <t>市民の男女共同参画に関する意識や実態の把握のため、抽出した対象者に対してアンケート調査を実施するもの。、法令の名称（　　　　　　　　　　　　　　　　　　　　　　　　　　）、</t>
  </si>
  <si>
    <t>本人以外：本人同意以外（各種行政サービス及び市の施策に関わる調査における資格の要件の確保、権利関係の把握、対象者の選出等を行うに当たり、個人情報を保有する実施期間の他の個人情報取扱事務、他の実施期間、国又は他の地方公共団体から収集するため）、</t>
  </si>
  <si>
    <t>瀬戸市外国人住民ニーズ把握調査</t>
  </si>
  <si>
    <t>新型コロナウイルス感染症の拡大に伴い、市内在住外国人のニーズや日常生活等における課題を把握するため、抽出した対象者に対してアンケート調査を実施するもの。</t>
  </si>
  <si>
    <t>市内外国籍住民から無作為抽出した対象者</t>
  </si>
  <si>
    <t>【１　基本的事項】氏名、住所、性別、生年月日、国・本籍、在留資格、通称氏名</t>
  </si>
  <si>
    <t>本人以外：本人同意以外（各種行政サービス及び市の施策に関わる調査における資格の要件の確保、権利関係の把握、対象者の選出等を行うに当たり、個人情報を保有する実施期間の他の個人情報取扱事務、他の実施期間、国又は他の地方公共団体から収集するため）</t>
  </si>
  <si>
    <t>瀬戸市パートナーシップ・ファミリーシップ宣誓制度</t>
  </si>
  <si>
    <t>性的マイノリティに係るパートナーシップ又はファミリーシップを宣誓する制度、法令の名称（瀬戸市パートナーシップ・ファミリーシップ宣誓制度に関する要綱）</t>
  </si>
  <si>
    <t>【１　基本的事項】氏名、住所、生年月日、電話番号、婚歴</t>
  </si>
  <si>
    <t>文書、電磁的方式（Word）</t>
  </si>
  <si>
    <t>各種セミナー受講生名簿管理</t>
  </si>
  <si>
    <t>政策や方針決定の場への女性の登用を積極的に推進するため、とりわけ県内各市町村において登用できる女性人材を計画的かつ継続的に育成することを目的とした愛知県男女共同参画人材育成セミナーの受講者の管理及び内部でとりまとめた情報を提供するため</t>
  </si>
  <si>
    <t>セミナー受講者</t>
  </si>
  <si>
    <t>【１　基本的事項】氏名、住基情報、【３　社会的地位】役職・地位、審議会の登用状況、懇話会の登用状況、委員への就任状況</t>
  </si>
  <si>
    <t>本人、本人同意以外（　　　　　　　　　　　　　　　　）</t>
  </si>
  <si>
    <t>文書、文書電磁的方式（　　　　　　　　）</t>
  </si>
  <si>
    <t>環境課</t>
  </si>
  <si>
    <t>環境保全係</t>
  </si>
  <si>
    <t>自然公園法関係事務</t>
  </si>
  <si>
    <t>自然公園法に規定する特別地域内、特別保護地区内、普通地域内及び愛知県立自然公園条例に規定する特別地域内、普通地域内において行う行為に対する許可、届出、報告等の受付、法令の名称（自然公園法、同法施行令、同法施行規則、愛知県立自然公園条例、同条例施行規則）、</t>
  </si>
  <si>
    <t>自然公園法に規定する特別地域内、特別保護地区内、普通地域内及び愛知県立自然公園条例に規定する特別地域内、普通地域内において行う行為をする者</t>
  </si>
  <si>
    <t>【１　基本的事項】氏名、住所、電話番号【３　社会的地位】職業・勤務先、</t>
  </si>
  <si>
    <t>愛知県地域環境保全委員関係事務</t>
  </si>
  <si>
    <t>地域における環境の状況を把握し、その保全に関する活動を推進する等のため、愛知県知事が設置する地域環境保全委員に関する事務　法令の名称（愛知県環境基本条例）、</t>
  </si>
  <si>
    <t>愛知県地域環境保全委員</t>
  </si>
  <si>
    <t>【１　基本的事項】氏名、住所、性別、生年月日、電話番号、【３　社会的地位】職業・勤務先、職歴、学歴、団体加入　【　経済活動】金融機関【５　生　活】居住状況</t>
  </si>
  <si>
    <t>文書、図面、電磁的方式（ファイルサーバー）</t>
  </si>
  <si>
    <t>瀬戸市環境の保全及び創造に関する協定に係る事務</t>
  </si>
  <si>
    <t>市及び企業の責務を相互に確認することにより、公害を未然に防止するとともに、環境への負荷が少なく持続的発展が可能な社会の構築を目指し、環境の保全及び創造に関する事項を定める。、法令の名称（瀬戸市環境の保全及び創造に関する協定取扱規程（平成20年2月15日告示14号））</t>
  </si>
  <si>
    <t>企業</t>
  </si>
  <si>
    <t>【１　基本的事項】氏名、住所、電話番号、【３　社会的地位】職業・勤務先、役職・地位、【４　経済活動】財産、</t>
  </si>
  <si>
    <t>文書、図面、写真等（スライド・マイクロフィルム）、電磁的方式（ファイルサーバー）、</t>
  </si>
  <si>
    <t>公害苦情処理に係る業務</t>
  </si>
  <si>
    <t>市民等から寄せられた公害等に関する苦情を紛争に発展する前の段階で解決することにより、苦情申立人はもとより、地域住民の健康と生活環境を保持する。法令の名称（公害紛争処理法）</t>
  </si>
  <si>
    <t>申立者、原因者及びそれらの関係者</t>
  </si>
  <si>
    <t>【１　経済的事項】氏名、住所、性別、生年月日、電話番号、続柄、転出入、出生・死亡等、【２　心　身】健康状態、【３　社会的地位】職業・勤務先、役職・地位、【４　経済活動】財産、負債、破産、【５　生　活】家庭状況、居住状況、趣味・嗜好、</t>
  </si>
  <si>
    <t>騒音・振動・悪臭・公害防止組織に関する届出に係る事務</t>
  </si>
  <si>
    <t>騒音・振動・悪臭・公害防止組織等　関係法令に基づく届出書類、法令の名称（騒音規制法・振動規制法・悪臭防止法・特定工場における公害防止組織の整備に関する法律・県民の生活環境の保全等に関する条例）、</t>
  </si>
  <si>
    <t>届出者</t>
  </si>
  <si>
    <t>【１　基本的事項】氏名、住所、電話番号、【３　社会的地位】職業・勤務先、役職・地位、</t>
  </si>
  <si>
    <t>産業廃棄物等に係る事務</t>
  </si>
  <si>
    <t>産業廃棄物関係施設の設置及び運用に関して市民の健康を保護し生活環境を保全する。、法令の名称（瀬戸市産業廃棄物等関連施設の設置に係る紛争の予防及び調整に関する条例、瀬戸市産業廃棄物等関連施設の設置に係る紛争の予防及び調整に関する条例施行規則、瀬戸市産業廃棄物等対策委員会規則、瀬戸市産業廃棄物等関連施設の運用の指導に関する条例、瀬戸市産業廃棄物等関連施設の運用の指導に関する条例施行規則、愛知県廃棄物の適正な処理の促進に関する条例、廃棄物の処理及び清掃に関する法律）</t>
  </si>
  <si>
    <t>産業廃棄物等関連施設設置者、関係地域住民及び事業者</t>
  </si>
  <si>
    <t>【１　基本的事項】氏名、住所、生年月日、電話番号、【３　社会的地位】職業・勤務先、役職・地位、資格、賞罰【４　経済活動】収入、財産、納課税、金融機関、取引状況、負債、破産、支出、</t>
  </si>
  <si>
    <t>本人、本人以外：本人同意以外（緊急性、本人収集困難）</t>
  </si>
  <si>
    <t>公害監視調査業務委託事業</t>
  </si>
  <si>
    <t>公害監視調査業務（公共用水域等水質測定業務・自動車騒音常時監視に係る騒音調査及び面的評価業務）を業者委託する。、法令の名称（瀬戸市契約規則）</t>
  </si>
  <si>
    <t>事業委託業者の社員</t>
  </si>
  <si>
    <t>【１　基本的事項】氏名、住所、性別、生年月日、【３　社会的地位】職業・勤務先、役職・地位、職歴、学歴、資格、</t>
  </si>
  <si>
    <t>瀬戸市住宅用地球温暖化対策設備設置費補助金交付事業</t>
  </si>
  <si>
    <t>瀬戸市内の住宅に地球温暖化対策設備（定置用リチウムイオン蓄電システム、家庭用燃料電池システム、電気自動車等充給電設備または断熱窓）を設置する市民に対して、補助金を交付する。、法令の名称（瀬戸市住宅用地球温暖化対策設備設置費補助金交付要綱）</t>
  </si>
  <si>
    <t>瀬戸市住宅用地球温暖化対策設備設置費補助金交付申請者</t>
  </si>
  <si>
    <t>【１　基本的事項】氏名、住所、性別、生年月日、電話番号、続柄、【４　経済活動】納課税、金融機関、【５　生　活】居住状況、</t>
  </si>
  <si>
    <t>文書、図面、写真等（スライド・マイクロフィルム）、電磁的方式（ファイルサーバー）、、</t>
  </si>
  <si>
    <t>鳥獣及び狩猟に関する事務</t>
  </si>
  <si>
    <t>有害駆除または個体数調整のための鳥獣捕獲等の許可、報告等のため。愛がん鳥獣飼養登録期間更新許可のため。、法令の名称（鳥獣の保護及び管理並びに狩猟に関する法律、同法施行規則、同法施行細則）</t>
  </si>
  <si>
    <t>鳥獣捕獲等の許可を申請する者、捕獲等に従事する者、捕獲等を依頼する者及び鳥獣を飼養する者</t>
  </si>
  <si>
    <t>【１　基本的事項】氏名、住所、生年月日、電話番号、【３　社会的地位】職業・勤務先、資格</t>
  </si>
  <si>
    <t>環境学習事業関連事務（せと環境塾）</t>
  </si>
  <si>
    <t>環境学習事業を実施するため。</t>
  </si>
  <si>
    <t>依頼人、参加者、講師、企画及び運営に携わる者</t>
  </si>
  <si>
    <t>【１　基本的事項】個人番号（講師のみ）、氏名、住所、性別、生年月日、電話番号、続柄、【３　社会的地位】職業・勤務先、役職・地位、【４　経済活動】金融機関（講師のみ）</t>
  </si>
  <si>
    <t>文書、写真等（スライド・マイクロフィルム）、電磁的方式（ファイルサーバー）、</t>
  </si>
  <si>
    <t>環境パートナーシップ事業事務局事務（環境パートナーシップ事業者会議、せと・まるっと環境クラブ</t>
  </si>
  <si>
    <t>市民、事業所及び行政が一体となって、環境の保全と創造に関する施策を総合的かつ計画的に推進する環境パートナーシップ事業事務局事務のため。法令の名称（瀬戸市環境基本条例）</t>
  </si>
  <si>
    <t>市民、事業者</t>
  </si>
  <si>
    <t>【１　基本的事項】氏名、住所、性別、生年月日、電話番号、【３　社会的地位】職業・勤務先(事業者会議のみ)、役職・地位(事業者会議のみ)、【４　経済活動】金融機関</t>
  </si>
  <si>
    <t>瀬戸市環境審議会関連事務</t>
  </si>
  <si>
    <t>瀬戸市環境審議会運営の庶務事務のため。法令の名称（　瀬戸市環境審議会規則）</t>
  </si>
  <si>
    <t>瀬戸市環境審議会委員</t>
  </si>
  <si>
    <t>【１　基本的事項】個人番号、氏名、住所、性別、生年月日、電話番号、【３　社会的地位】職業・勤務先、役職・地位、</t>
  </si>
  <si>
    <t>瀬戸市自然環境の保護及び保全に関する条例関連事務</t>
  </si>
  <si>
    <t>自然環境の保護及び保全に関し必要な事項を定めることにより、優れた自然環境を守り、市民と自然環境が共存する社会の実現を図る。、法令の名称（瀬戸市自然環境の保護及び保全に関する条例、瀬戸市自然環境の保護及び保全に関する条例施行規則、瀬戸市特定地区自然環境調査委員会規則）</t>
  </si>
  <si>
    <t>瀬戸市自然環境の保護及び保全に関する条例の関係者</t>
  </si>
  <si>
    <t>【１　基本的事項】氏名、住所、性別、生年月日、電話番号、転出入、出生・死亡等、【３　社会的地位】職業・勤務先、役職・地位、【４　経済活動】財産、【５　生　活】居住状況</t>
  </si>
  <si>
    <t>本人、本人以外：本人同意、公益等</t>
  </si>
  <si>
    <t>文書、図面、電磁的方式（ファイルサーバー）、</t>
  </si>
  <si>
    <t>環境学習出前講座事業関連事務</t>
  </si>
  <si>
    <t>環境学習出前講座申込み受付事務のため。</t>
  </si>
  <si>
    <t>申込者、受講者</t>
  </si>
  <si>
    <t>【１　基本的事項】氏名、電話番号、【３　社会的地位】職業・勤務先、役職・地位、</t>
  </si>
  <si>
    <t>瀬戸市環境基本計画策定事務</t>
  </si>
  <si>
    <t>環境基本計画を策定するためのアンケート調査。、法令の名称（　瀬戸市環境基本条例　第８条第３項　）</t>
  </si>
  <si>
    <t>【１　基本的事項】氏名、住所、性別、生年月日、国・本籍、</t>
  </si>
  <si>
    <t>本人以外：本人同意、公益等、</t>
  </si>
  <si>
    <t>瀬戸市自然環境等と太陽光発電設備設置事業との調和に関する条例関連事務</t>
  </si>
  <si>
    <t>太陽光発電設備の設置に関し必要な事項を定めることにより、太陽光発電設備と自然環境等との調和を図り、もつて良好な自然環境等の保全と公共の福祉に寄与する。、法令の名称（瀬戸市自然環境等と太陽光発電設備設置事業との調和に関する条例、瀬戸市自然環境等と太陽光発電設備設置事業との調和に関する条例施行規則）</t>
  </si>
  <si>
    <t>瀬戸市自然環境等と太陽光発電設備設置事業との調和に関する条例の関係者</t>
  </si>
  <si>
    <t>【１　基本的事項】氏名、住所、性別、生年月日、電話番号、【３　社会的地位】職業・勤務先、役職・地位、【４　経済活動】財産、【５　生　活】居住状況、</t>
  </si>
  <si>
    <t>ごみ減量係</t>
  </si>
  <si>
    <t>ボランティア袋配布事務</t>
  </si>
  <si>
    <t>地域清掃から出たごみを収集するボランティア袋の配布</t>
  </si>
  <si>
    <t>ボランティア袋配布対象者</t>
  </si>
  <si>
    <t>一般廃棄物収集運搬業許可業務（し尿含む）</t>
  </si>
  <si>
    <t>一般廃棄物処理計画に基づく一般廃棄物の収集・運搬業務を適正に推進する。法令の名称（廃棄物の処理及び清掃に関する法律第７条第１項）</t>
  </si>
  <si>
    <t>一般廃棄物（し尿）収集運搬業者の構成社員</t>
  </si>
  <si>
    <t>【１　基本的事項】氏名、住所、性別、生年月日、電話番号、親族関係、【３　社会的地位】職業・勤務先、役職・地位、職歴、学歴、資格、賞罰、【４　経済活動】納課税</t>
  </si>
  <si>
    <t>浄化槽清掃業許可業務</t>
  </si>
  <si>
    <t>浄化槽の清掃業務</t>
  </si>
  <si>
    <t>浄化槽清掃業者の構成社員及び顧客</t>
  </si>
  <si>
    <t>【１　基本的事項】氏名、住所、性別、生年月日、電話番号、顧客の氏名、顧客の住所、【３　社会的地位】職業・勤務先、役職・地位、職歴、学歴、資格、賞罰、【４　経済活動】納課税</t>
  </si>
  <si>
    <t>し尿処理に係る申請及び手数料徴収事務</t>
  </si>
  <si>
    <t>し尿処理に係る申込、変更、廃止の届出を受け手数料を徴収し、一般廃棄物の処理を適正に行うもの。、法令の名称（瀬戸市廃棄物の処理及び清掃に関する条例、同規則）</t>
  </si>
  <si>
    <t>し尿処理世帯</t>
  </si>
  <si>
    <t>【１　基本的事項】氏名、住所、電話番号、続柄、転出入、出生・死亡等、【４　経済活動】金融機関、【５　生　活】居住状況、公的扶助</t>
  </si>
  <si>
    <t>本人、本人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</si>
  <si>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不燃・粗大ごみ収集予約受付事務</t>
  </si>
  <si>
    <t>不燃・粗大ごみ収集のための事前予約受付を実施する。</t>
  </si>
  <si>
    <t>不燃・粗大ごみ収集予約申請者</t>
  </si>
  <si>
    <t>【１　基本的事項】氏名、住所、電話番号、Ｅメールアドレス</t>
  </si>
  <si>
    <t>電磁的方式（パソコン）</t>
  </si>
  <si>
    <t>地域清掃収集依頼受付事務</t>
  </si>
  <si>
    <t>地域清掃の申請・実施があった際に、収集実施する。</t>
  </si>
  <si>
    <t>地域清掃収集依頼申請者</t>
  </si>
  <si>
    <t>ごみ集積場に関する事務</t>
  </si>
  <si>
    <t>ごみ集積場の新規・廃止・変更の受付、集積場に設置する防鳥ネットの貸出及び整備補助金の支給を実施する。</t>
  </si>
  <si>
    <t>ごみ集積場の新規、廃止、変更申請者、防鳥ネット貸出申請者</t>
  </si>
  <si>
    <t>瀬戸市粗大ごみ処理券及び指定ごみ袋の窓口販売に関する事務</t>
  </si>
  <si>
    <t>瀬戸市粗大ごみ処理券及び指定ごみ袋の窓口販売に関する事務を実施する。</t>
  </si>
  <si>
    <t>申請業者の社員</t>
  </si>
  <si>
    <t>【１　基本的事項】氏名、住所、生年月日、【４　経済活動】市税の納付状況</t>
  </si>
  <si>
    <t>啓発看板貸出に関する事務</t>
  </si>
  <si>
    <t>不法投棄等防止に関する啓発看板の貸出を実施する。</t>
  </si>
  <si>
    <t>啓発看板貸出申請者</t>
  </si>
  <si>
    <t>瀬戸市環境衛生審議会関連業務</t>
  </si>
  <si>
    <t>瀬戸市環境衛生審議会運営の庶務事務のため。、法令の名称（瀬戸市環境衛生審議会規則）</t>
  </si>
  <si>
    <t>瀬戸市環境衛生審議会委員</t>
  </si>
  <si>
    <t>ごみ減量施策に関する調査業務等に係る事務</t>
  </si>
  <si>
    <t>一般廃棄物処理基本計画で記載するごみ減量施策に関するアンケート調査等を行い、施策に反映させるもの。法令の名称（廃棄物の処理及び清掃に関する法律）</t>
  </si>
  <si>
    <t>アンケート調査対象者</t>
  </si>
  <si>
    <t>【１　基本的事項】氏名、住所、性別、生年月日、国・本籍、【３　社会的地位】職業・勤務先、【５　生　活】家庭状況、居住状況</t>
  </si>
  <si>
    <t>本人、本人以外：各種行政サービス及び市の施策に関わる調査における資格の要件の確認、権利関係の把握、対象者の選出等を行うに当たり、個人情報を保有する実施期間の他の個人情報取扱事務、他の実施機関、国又は他の地方公共団体から収集するため。</t>
  </si>
  <si>
    <t>文書、電磁的方式（パソコン）</t>
  </si>
  <si>
    <t>ごみの出し方に関する印刷物配布に係る事務</t>
  </si>
  <si>
    <t>ごみの出し方やカレンダー等の配布物について、個別配送を希望される市民へ配送するため。</t>
  </si>
  <si>
    <t>個別配送希望者</t>
  </si>
  <si>
    <t>ごみ減量化容器等購入補助金交付に係る事務</t>
  </si>
  <si>
    <t>市民が家庭でできるごみ減量活動を促進するため、ごみ減量化容器等の購入につき、その費用の一部補助を行う。、法令の名称（瀬戸市ごみ減量化容器等購入補助金交付要綱　）</t>
  </si>
  <si>
    <t>補助金交付申請者</t>
  </si>
  <si>
    <t>【１　基本的事項】氏名、住所、生年月日、電話番号、【４　経済活動】納課税、金融機関</t>
  </si>
  <si>
    <t>有料化に伴うごみ袋の全戸配布事務</t>
  </si>
  <si>
    <t>ごみ袋の有料化に伴い、ごみ袋を全戸配布するもの。</t>
  </si>
  <si>
    <t>住民基本台帳に記載されている情報のうち、令和５年７月４日時点において、市内に住所の登録がある世帯</t>
  </si>
  <si>
    <t>【１　基本的事項】住所、世帯主名、世帯人数</t>
  </si>
  <si>
    <t>衛生係</t>
  </si>
  <si>
    <t>改葬許可証交付事務</t>
  </si>
  <si>
    <t>埋葬等が公衆衛生その他公共の福祉上支障なく行われることを図る。、法令の名称（墓地、埋葬等に関する法律）</t>
  </si>
  <si>
    <t>瀬戸市内に存する墓地の使用者</t>
  </si>
  <si>
    <t>【１　基本的事項】氏名、住所、続柄、親族関係</t>
  </si>
  <si>
    <t>一里塚墓地管理業務</t>
  </si>
  <si>
    <t>市の管理する墓地の設置、収蔵、承継、返還等の諸届けによる墓地台帳の整備及び墓地の整備、管理を図る。、法令の名称（墓地、埋葬等に関する法律、民法）</t>
  </si>
  <si>
    <t>一里塚墓地の使用者</t>
  </si>
  <si>
    <t>【１　基本的事項】、氏名、住所、性別、生年月日、電話番号、国・本籍、続柄、親族関係、婚歴、転出入、出生・死亡等</t>
  </si>
  <si>
    <t>文書、図面、電磁的方式（ファイルサーバー内）</t>
  </si>
  <si>
    <t>春雨墓苑墓地使用許可及び管理業務</t>
  </si>
  <si>
    <t>市の管理する墓地の使用許可、使用料徴収、設置、収蔵、承継、返還等の諸届による墓地台帳の整備及び墓地の整備、管理を図る。、法令の名称（墓地、埋葬等に関する法律、民法、瀬戸市春雨墓苑条例）</t>
  </si>
  <si>
    <t>春雨墓苑墓地の使用者</t>
  </si>
  <si>
    <t>【１　基本的事項】、氏名、住所、性別、生年月日、電話番号、国・本籍、続柄、親族関係、婚歴、転出入、出生・死亡等、おくり名、【４　経済活動】、金融機関、</t>
  </si>
  <si>
    <t>本人、本人以外：本人同意、本人同意以外（市の管理する墓地の使用許可、使用料徴収、承継、住所等変更の申請者の個人情報を保有する実施機関の他の個人情報取扱事務、他の実施機関、国または他の地方公共団体から収集するため／使用者が所在不明等の事由により、本人から収集することが困難なため）</t>
  </si>
  <si>
    <t>文書、図面、電磁的方式（墓苑管理システム）</t>
  </si>
  <si>
    <t>目的外利用、外部委託、</t>
  </si>
  <si>
    <t>墓苑施設整備事業</t>
  </si>
  <si>
    <t>墓苑の施設整備を図る。</t>
  </si>
  <si>
    <t>工事施工業者の社員</t>
  </si>
  <si>
    <t>【１　基本的事項】氏名、住所、性別、生年月日、国・本籍、【３　社会的地位】職業・勤務先、役職・地位、職歴、学歴、資格、賞罰</t>
  </si>
  <si>
    <t>墓地に関する事務</t>
  </si>
  <si>
    <t>法令の名称（　墓地埋葬等に関する法律第12条　）</t>
  </si>
  <si>
    <t>管理者</t>
  </si>
  <si>
    <t>【１　基本的事項】電話番号</t>
  </si>
  <si>
    <t>犬の登録及び狂犬病予防注射業務</t>
  </si>
  <si>
    <t>狂犬病の発症を予防し、そのまん延を防止し、及びこれを撲滅することにより、公衆衛生の向上及び公共の福祉の増進を図る。法令の名称（狂犬病予防法第４条及び第５条）</t>
  </si>
  <si>
    <t>瀬戸市に所在する犬の飼い主</t>
  </si>
  <si>
    <t>【１　基本的事項】氏名、住所、電話番号、転出入、【３　社会的地位】行政指導状況【５　生　活】犬の登録状況、犬の注射状況</t>
  </si>
  <si>
    <t>本人、本人以外：法令等に定めがある（根拠法令　刑事訴訟法第１９７条第２項　）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</si>
  <si>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文書、電磁的方式（電子申請届出システム）</t>
  </si>
  <si>
    <t>環境・衛生関係苦情処理に係る業務</t>
  </si>
  <si>
    <t>所有地の管理、ごみのポイ捨て及び飼い犬等のふん害防止を指導することにより環境美化を図る。、法令の名称（動物の愛護及び管理に関する法律、同県条例、瀬戸市ポイ捨て及びふん害の防止に関する条例）</t>
  </si>
  <si>
    <t>【１　基本的事項】氏名、住所、電話番号、【４　経済活動】所有土地資産、所有家屋資産</t>
  </si>
  <si>
    <t>墓地関係苦情処理に係る業務</t>
  </si>
  <si>
    <t>所有地の管理、法令の名称（瀬戸市墓地、埋葬等に関する法律施行細則）</t>
  </si>
  <si>
    <t>資源リサイクルセンター</t>
  </si>
  <si>
    <t>ごみ減量奨励金支給事務</t>
  </si>
  <si>
    <t>市長</t>
  </si>
  <si>
    <t>ごみ減量活動を行った団体への奨励金交付事務を行う。、瀬戸市ごみ減量活動団体奨励金要綱</t>
  </si>
  <si>
    <t>瀬戸市ごみ減量活動奨励金交付申請者</t>
  </si>
  <si>
    <t>【１　基本的事項】氏名、住所、性別、電話番号、金融機関、</t>
  </si>
  <si>
    <t>申請団体代表者本人</t>
  </si>
  <si>
    <t>文書 写真等</t>
  </si>
  <si>
    <t>古布リサイクル講座・おもちゃ病院・ミニリサイクルマーケット受付事務</t>
  </si>
  <si>
    <t>古布リサイクル講座・おもちゃ病院・ミニリサイクルマーケットへ参加申込を受付する。</t>
  </si>
  <si>
    <t>古布リサイクル講座・おもちゃ病院・ミニリサイクルマーケット申込者</t>
  </si>
  <si>
    <t xml:space="preserve">ふれあい収集対象者審査事務 </t>
  </si>
  <si>
    <t>ふれあい収集申請者の審査を行う。、瀬戸市ふれあい収集実施要綱</t>
  </si>
  <si>
    <t>瀬戸市ふれあい収集実施要綱第２条による</t>
  </si>
  <si>
    <t>【１　基本的事項】氏名、住所、性別、生年月日、電話番号、続柄、親族関係、【２　心　身】健康状態、病歴、障害、身体的特徴、【５　生　活】家庭状況、居住状況、各種相談、公的扶助、</t>
  </si>
  <si>
    <t>草刈機貸出事務</t>
  </si>
  <si>
    <t>草刈機借用申請の受付を行う。</t>
  </si>
  <si>
    <t>草刈機貸出対象者</t>
  </si>
  <si>
    <t>斎苑</t>
  </si>
  <si>
    <t>死体火葬</t>
  </si>
  <si>
    <t>死体の火葬業務、斎苑（施設）使用料の徴収、法令の名称（墓地、埋葬に関する法律　瀬戸市埋火葬条例　瀬戸市斎苑条例）</t>
  </si>
  <si>
    <t>火葬申請者</t>
  </si>
  <si>
    <t>【１　基本的事項】氏名、住所、性別、生年月日、電話番号、国・本籍、続柄、出生・死亡等、死亡場所、火葬場所、死因【５　生　活】公的扶助</t>
  </si>
  <si>
    <t>文書電磁的方式（専用パソコン）</t>
  </si>
  <si>
    <t>身体の一部火葬</t>
  </si>
  <si>
    <t>身体の一部の火葬業務、斎苑（施設）使用料の徴収、法令の名称（瀬戸市斎苑条例）</t>
  </si>
  <si>
    <t>【１　基本的事項】氏名、住所、性別、生年月日、電話番号、国・本籍【２　心　身】病歴、切断年月日、切断場所【３　社会的地位】職業・勤務先、役職・地位、資格</t>
  </si>
  <si>
    <t>文書電磁的方式（　専用パソコン　）</t>
  </si>
  <si>
    <t>死胎火葬</t>
  </si>
  <si>
    <t>死胎の火葬業務、斎苑（施設）使用料の徴収、法令の名称（墓地、埋葬に関する法律　瀬戸市埋火葬条例、瀬戸市斎苑条例）</t>
  </si>
  <si>
    <t>【１　基本的事項】氏名、住所、性別、生年月日、電話番号、国・本籍、妊娠週数、分娩場所、分娩年月日、火葬場所、父母の氏名、父母の住所【５　生　活】公的扶助</t>
  </si>
  <si>
    <t>文書、電磁的方式（専用パソコン）</t>
  </si>
  <si>
    <t>瀬戸市斎苑使用許可（動物火葬）</t>
  </si>
  <si>
    <t>ペットの火葬、斎苑（施設）使用料の徴収、法令の名称（瀬戸市斎苑条例）</t>
  </si>
  <si>
    <t>【１　基本的事項】氏名、住所、電話番号、動物の種類</t>
  </si>
  <si>
    <t>瀬戸市斎苑使用許可（施設利用）</t>
  </si>
  <si>
    <t>斎場、待合室、遺体安置室の使用許可、斎苑（施設）使用料、法令の名称（瀬戸市斎苑条例）</t>
  </si>
  <si>
    <t>【１　基本的事項】申請者死亡者の氏名、住所、申請者の電話番号、死亡者との続柄</t>
  </si>
  <si>
    <t>改葬火葬</t>
  </si>
  <si>
    <t>改葬のための火葬業務、斎苑（施設）使用料の徴収、法令の名称（墓地、埋葬に関する法律　瀬戸市埋火葬条例　瀬戸市斎苑条例）</t>
  </si>
  <si>
    <t>【１　基本的事項】申請者及び死亡者の氏名、住所、死亡者の性別、生年月日、電話番号、国・本籍、申請者と死亡者の続柄、埋葬又は火葬場所、埋葬又は火葬年月日、改葬理由、改葬場所【５　生　活】公的扶助、</t>
  </si>
  <si>
    <t>残骨灰取扱いに関するアンケート調査</t>
  </si>
  <si>
    <t>火葬場残骨灰の取り扱いに関するアンケート</t>
  </si>
  <si>
    <t>瀬戸市在住18歳から79歳までの1,000人</t>
  </si>
  <si>
    <t>氏名、住所</t>
  </si>
  <si>
    <t>本人同意以外（各種行政サービス及び市の施策に関わる調査における資格の要件の確認、権利関係の把握、対象者の選出等を行うに当たり、個人 情報を保有する実施機関の他の個人情報取扱事務、他の実施機関、国又は他の地方公共団体から収集するため）</t>
  </si>
  <si>
    <t>市民課</t>
  </si>
  <si>
    <t>市民係</t>
  </si>
  <si>
    <t>住民基本台帳事務</t>
  </si>
  <si>
    <t>住民に関する記録の適正な管理を行い、住民の利便増進及び行政の合理化に資する。、法令の名称（地方自治法第２条第３項、住民基本台帳法第１・３条　）、</t>
  </si>
  <si>
    <t>瀬戸市に住所を有する者、瀬戸市に本籍を有する者、証明申請者、閲覧者</t>
  </si>
  <si>
    <t>【1　基本的事項】個人番号、氏名、性別、生年月日、続柄、親族関係、転出入、出生・死亡等、在留資格、後見・保佐、住所、国籍・本籍【5　生活】家庭状況、居住状況【6　その他】住民基本台帳法に定める事項</t>
  </si>
  <si>
    <t>本人、本人以外：（根拠法令　住民基本台帳法第3条、第7条、第8条、第30条の45、第34条　住民基本台帳施行令第8条、第8条の2、第9条、第10条、第11条、第12条）、本人同意</t>
  </si>
  <si>
    <t>文書、電磁的方式（　瀬戸市統合情報システム　）</t>
  </si>
  <si>
    <t>特別永住許可事務（入管特例法に基づく第１号法定受託事務）</t>
  </si>
  <si>
    <t>外国人の出入国・在留の公正な管理の一環として、特別永住者の本邦における法的地位・生活の安定に資するため、「平和条約国籍離脱者の子孫」に対して行われる特別永住許可の申請に係る事務を行う。、法令の名称（入管特例法（日本国との平和条約に基づき日本の国籍を離脱した者等の出入国管理に関する特例法）、同施行令、同施行規則）、</t>
  </si>
  <si>
    <t>瀬戸市を居住地とし、特別永住許可を受けようとする者、親権者、未成年後見人、代理人</t>
  </si>
  <si>
    <t>【1　基本的事項】受理番号、受理年月日、氏名、許可番号、交付年月日、特別永住者証明書番号、不許可の旨及び不許可通知書の送付を受けた年月日、不許可通知書郵送年月日、特別永住許可書及び特別永住者証明書未交付の旨、【２　心身】転出先市区町村名、申請受理市区町村名、転入年月日、申請取下げがあった旨及びその年月日</t>
  </si>
  <si>
    <t>本人、本人以外：根拠法令　入管特例法、同施行令、同施行規則</t>
  </si>
  <si>
    <t>文書、電磁的方式（法務省との情報連携端末）</t>
  </si>
  <si>
    <t>外部提供（法令により法務省へ送付)、外部委託</t>
  </si>
  <si>
    <t>犯罪人名簿事務</t>
  </si>
  <si>
    <t>選挙資格及び法令上の欠格事由を調査するため。、法令の名称（地方自治法第２条第３項）、</t>
  </si>
  <si>
    <t>当市に本籍のある該当者</t>
  </si>
  <si>
    <t>【１　基本的事項】氏名、性別、生年月日、国・本籍、戸籍の筆頭者【３　社会的地位】犯歴</t>
  </si>
  <si>
    <t>本人以外：収集先：名古屋地方検察庁　各収監所　他市区町村、（根拠法令　大正６年４月１２日付け内務省訓令第１号）</t>
  </si>
  <si>
    <t>文書、電磁的方式（戸籍情報システム）</t>
  </si>
  <si>
    <t>印鑑の登録及び証明</t>
  </si>
  <si>
    <t>印鑑登録を的確に行い、住民の利便に資する。、（瀬戸市印鑑の登録及び証明に関する条例）</t>
  </si>
  <si>
    <t>瀬戸市の印鑑登録者、印鑑登録証明申請者</t>
  </si>
  <si>
    <t>【１ 基本的記載事項】印鑑登録者氏名、印鑑登録者住所、印鑑登録者生年月日、電話番号、代理人氏名、代理人住所、代理人生年月日、代理理由、保証人氏名、保証人住所、保証人登録番号、保証人生年月日、登録印影、登録番号、届出申請の理由、印鑑登録番号、証明書の必要枚数、印鑑証明申請者住所、印鑑証明申請者氏名</t>
  </si>
  <si>
    <t>本人、本人以外：法令等に定めがある（瀬戸市印鑑の登録及び証明に関する条例）、本人同意</t>
  </si>
  <si>
    <t>文書、写真等（印影）、電磁的方式（瀬戸市統合情報システム）</t>
  </si>
  <si>
    <t>身分証明事務</t>
  </si>
  <si>
    <t>関係機関からの、個人に係る身分事項の通知を受け、データを登録するとともに求めに応じ、従来の禁治産又は準禁治産の宣告を受けていないこと、後見の登記の通知を受けていないこと、破産宣告の通知を受けていないことの証明書を発行するとともに、選挙事務、印鑑登録事務について、欠格条項に該当する旨を通知する。、法令の名称（地方自治法第２条第３項第１６号、瀬戸市行政組織規則第１３条第３項第９号、後見登記に関する省令第１３条、昭和３０年２月２日最高裁判所民事甲第３０号、公職選挙法第２９条第１項、瀬戸市印鑑の登録及び証明に関する条例第２条）、</t>
  </si>
  <si>
    <t>瀬戸市に本籍がある日本人及び証明書請求者</t>
  </si>
  <si>
    <t>【１基本的記載事項】本人氏名、本人生年月日、本人住所、本人本籍、裁判所名、筆頭者、筆頭者との続柄、世帯主との続柄、世帯主氏名、宣告日、事件番号、事件の表示、裁判確定日、登記年月日、筆頭者との続柄、世帯主氏名、世帯主との続柄、破産宣告年月日、破産確定年月日、免責確定年月日、被証明者本籍、被証明者戸籍筆頭者、被証明者氏名、被証明者生年月日、証明書の使途、申請者住所、申請者氏名、申請者と被証明者との続柄</t>
  </si>
  <si>
    <t>本人、本人以外：後見登記等に関する省令第１３条、法務省民事甲第２８３号通達</t>
  </si>
  <si>
    <t>文書、電磁的方式（日立戸籍情報システム）</t>
  </si>
  <si>
    <t>公的個人認証サービスにおける電子証明書の発行事務</t>
  </si>
  <si>
    <t>住民の利便性の向上並びに国及び地方公共団体の行政運営の簡素化及び効率化に資する。、法令の名称（電子署名に係る地方公共団体の認証業務に関する法律）、</t>
  </si>
  <si>
    <t>瀬戸市に住所を有する者</t>
  </si>
  <si>
    <t>【1　基本的事項】氏名、住所、性別、生年月日、電話番号、住民票コード番号、シリアル番号</t>
  </si>
  <si>
    <t>本人、本人以外：（根拠法令：電子署名に係る地方公共団体の認証業務に関する法律）、本人同意</t>
  </si>
  <si>
    <t>住民基本台帳事務におけるドメスティック・バイオレンス及びストーカー行為等の被害者の支援措置事務</t>
  </si>
  <si>
    <t>DV、ストーカー行為等、児童虐待及びこれらに準ずる行為の被害者の保護を図るため、法令の名称、（住民基本台帳法第11条第2項及び第12条第3項、住民基本台帳の一部の写しの閲覧及び住民票の写し等の交付に関する省令、、　住民基本台帳法第20条第2項、戸籍の附票の写しの交付に関する省令）、</t>
  </si>
  <si>
    <t>瀬戸市に住所を有する者・有した者、瀬戸市に本籍を有する者・有した者</t>
  </si>
  <si>
    <t>[1 基本的事項] 氏名、住所、性別、生年月日、電話番号、国・本籍、続柄、親族関係【５　生活】家庭状況、各種相談、被害状況</t>
  </si>
  <si>
    <t>本人、本人同意、本人同意以外（　緊急性　）</t>
  </si>
  <si>
    <t>旅券発給事務</t>
  </si>
  <si>
    <t>一般旅券の発給に係る申請者の本人確認、法令の名称（　住民基本台帳法、旅券法　）、</t>
  </si>
  <si>
    <t>一般旅券の発給に係る申請者及びその関係者</t>
  </si>
  <si>
    <t>【１　基本的事項】氏名、住所、性別、生年月日、戸籍記載事項、旅券記載事項、電話番号、刑罰の有無、外国籍の有無、渡航先情報、法定代理人の氏名、後見人の氏名、緊急連絡先の情報、緊急連絡先の氏名、緊急連絡先の電話番号、引受人の氏名、引受人の住所、引受人の電話番号、申請者との続柄</t>
  </si>
  <si>
    <t>本人、本人以外：（根拠法令及び当該事務遂行に関係する関係法令：愛知県市町村旅券発給処理要領・旅券事務マニュアル・住民基本台帳法・旅券法）、本人同意</t>
  </si>
  <si>
    <t>通知カード・個人番号カード事務</t>
  </si>
  <si>
    <t>個人番号カードにおける申請、交付、記載事項変更、紛失、再交付申請等手続きおよび通知カードにおける紛失手続き事務、法令の名称（行政手続きにおける特定の個人を識別するための番号の利用等に関する法律）、</t>
  </si>
  <si>
    <t>通知カード・個人番号カードの交付を受けている者</t>
  </si>
  <si>
    <t>【１　基本的事項】個人番号、氏名、住所、性別、生年月日、電話番号、外国人住民の区分、在留期間満了日の有無、在留期間等満了日、申請者氏名、代理人氏名、本人との関係、代理人住所、代理人電話番号、紛失の経緯、遺失届出警察署、遺失届受理番号、申請書ID、変更、取消、解除、返納、再交付等理由・事由・事項、点字表記希望有無、通称記載・削除、代替対象文字有無、電子証明書申請内容、シリアル番号、本人確認書類、パスワード</t>
  </si>
  <si>
    <t>文書、電磁的方式（瀬戸市統合情報システム）</t>
  </si>
  <si>
    <t>瀬戸市住民税非課税世帯等臨時特別給付金給付事業</t>
  </si>
  <si>
    <t>コロナ克服・新時代開拓のための経済対策」（令和３年１１月１９日閣議決定）に基づき、新型コロナウイルス感染症の影響を受け、様々な困難に直面した方々に対し、簡素な仕組みで迅速かつ的確に家計への支援を行うもの</t>
  </si>
  <si>
    <t>瀬戸市住民税非課税世帯等臨時特別給付金の対象と見込まれる世帯に属する者（家計急変世帯向け給付金の申請者含む）及び受給権者の代理人</t>
  </si>
  <si>
    <t>【１　基本的事項】個人番号、氏名、住所、性別、生年月日、電話番号、国・本籍、続柄、親族関係、婚歴、転出入、出生・死亡等、在留資格、旅券、後見・保佐、世帯状況　【４　経済活動】収入、納課税状況、金融機関、総所得金額等、年金加入状況、年金受給状況、所得額、課税標準額、所得顔所額、税額控除額、所得税額、減免額、減免理由　【５　生　活】居住状況、公的扶助、扶養家族の有無、支援措置</t>
  </si>
  <si>
    <t>本人、本人以外：根拠法令　公的給付の支給等の迅速かつ確実な実施のための預貯金口座の登録等に関する法律　第１１条）</t>
  </si>
  <si>
    <t>人口動態調査事務</t>
  </si>
  <si>
    <t>人口動態調査令に基づき人口動態にかかる報告を行うもの。（人口動態調査令　第１条・第２条・第３条）</t>
  </si>
  <si>
    <t>出生・死亡・死産・婚姻・離婚の届出者</t>
  </si>
  <si>
    <t>【１　基本的事項】氏名、住所、性別、生年月日、電話番号、国・本籍、続柄、親族関係、婚歴、出生、死亡等、在留資格、旅券、後見、保佐、転出入、【２　心身】病歴、【３　社会的地位】職業・勤務先</t>
  </si>
  <si>
    <t>本人、本人同意、本人以外（人口動態調査令　第１条・第２条・第３条）</t>
  </si>
  <si>
    <t>文書、電磁的方式（日立戸籍情報システム、情報政策課内サーバー）</t>
  </si>
  <si>
    <t>瀬戸市広告付き窓口番号案内表示システム等設置事業に係る広告をモニターに放映するため</t>
  </si>
  <si>
    <t>瀬戸市広告付き窓口番号案内表示システム等設置事業に係る広告をモニターに放映するため、瀬戸市広告掲載取扱基本要綱</t>
  </si>
  <si>
    <t>広告掲載申込者</t>
  </si>
  <si>
    <t>住所、氏名、電話番号、納課税</t>
  </si>
  <si>
    <t>広告用モニター設置事業者</t>
  </si>
  <si>
    <t>戸籍係</t>
  </si>
  <si>
    <t>戸籍事務</t>
  </si>
  <si>
    <t>法令に基づき、戸籍に関する記録の適正な管理を行い、戸籍に記載されている者の利便増進及び行政の合理化に資する。法令の名称（戸籍法、戸籍法施行規則等）</t>
  </si>
  <si>
    <t>戸籍簿及び戸籍届書に記載されている者、戸籍証明書の申請者</t>
  </si>
  <si>
    <t>【１　基本的事項】氏名、住所、性別、生年月日、電話番号、国・本籍、続柄、親族関係、婚歴、出生・死亡等、在留資格、旅券、後見、保佐、転出入、【２　心身】病歴、【３　社会的地位】職業・勤務先</t>
  </si>
  <si>
    <t>本人、本人同意、本人以外：（根拠法令　戸籍法、戸籍法施行規則等）　</t>
  </si>
  <si>
    <t>文書、電磁的方式（日立戸籍情報システム、情報政策課内サーバー　）</t>
  </si>
  <si>
    <t>相続税法第５８条通知に関すること</t>
  </si>
  <si>
    <t>法令に基づき、申請者からの申請により、埋火葬の許可を行うもの。、法令の名称、（墓地・埋葬等に関する法律、墓地・埋葬等に関する法律施行規則　）、</t>
  </si>
  <si>
    <t>事件本人及び申請者</t>
  </si>
  <si>
    <t>【１　基本的事項】氏名、住所、性別、生年月日、国・本籍、続柄、親族関係、死亡年月日</t>
  </si>
  <si>
    <t>本人、本人同意、本人以外：国又は地方公共団体等から送付されてきた資料に基づく墓地、埋葬等に関する法律（昭和２３年５月３１日法律第４８号）</t>
  </si>
  <si>
    <t>文書電磁的方式（日立戸籍情報システム、情報政策課内サーバー　）</t>
  </si>
  <si>
    <t>死産届に関する事務</t>
  </si>
  <si>
    <t>法令に基づき、死産届の受付を行うもの。、法令の名称（死産の届出に関する規程　　）、</t>
  </si>
  <si>
    <t>胎児の父母、届出人</t>
  </si>
  <si>
    <t>【１　基本的事項】氏名、住所、生年月日、国・本籍、続柄、性別、電話番号、親族関係、婚歴、【２　心身】病歴、【３　社会的地位】職業・勤務先</t>
  </si>
  <si>
    <t>本人、本人同意、本人以外：（根拠法令　死産の届出に関する規程）</t>
  </si>
  <si>
    <t>相続税法第５８条通知に関する事務</t>
  </si>
  <si>
    <t>相続税法第５８条に基づき、死亡または失踪に関する戸籍届出を受理したときは、届出を受理した日の属する月の翌月末日までに、所轄税務署長にその旨を通知する　（根拠法令　相続税法第５８条）</t>
  </si>
  <si>
    <t>事件本人、</t>
  </si>
  <si>
    <t>【1　基本的事項】氏名、住所、性別、生年月日、国・本籍、続柄、親族関係、死亡年月日、失踪年月日</t>
  </si>
  <si>
    <t>本人以外：根拠法令　相続税法第５８条</t>
  </si>
  <si>
    <t>文書・電磁的方式（日立戸籍情報システム、情報政策課内サーバー）</t>
  </si>
  <si>
    <t>市民ｻｰﾋﾞｽｾﾝﾀｰ(ﾊﾟﾙﾃｨせと・菱野団地)</t>
  </si>
  <si>
    <t>市税に係る証明事務</t>
  </si>
  <si>
    <t>市税の課税対象者又はその代理人の請求に応じて、市税情報を提供するもの、法令の名称（地方税法第20条の10、瀬戸市行政組織規則）</t>
  </si>
  <si>
    <t>市税の課税対象者及び証明書請求者</t>
  </si>
  <si>
    <t>【１　基本的事項】氏名、住所、生年月日、続柄【４　経済活動】収入、財産、納課税</t>
  </si>
  <si>
    <t>文書、電磁的方式（住民情報システム）</t>
  </si>
  <si>
    <t>戸籍に係る証明事務</t>
  </si>
  <si>
    <t>証明請求者からの請求に応じて、戸籍に関する情報を管理及び証明するもの、法令の名称（戸籍法、戸籍法施行規則等）</t>
  </si>
  <si>
    <t>戸籍簿及び戸籍届書に記載のある者及び証明請求者</t>
  </si>
  <si>
    <t>【１　基本的事項】氏名、住所、性別、生年月日、電話番号、国・本籍、続柄、親族関係、婚歴、出生・死亡等、在留資格、旅券、本籍、戸籍筆頭者、後見、禁治産等</t>
  </si>
  <si>
    <t>本人、本人以外：代理人（本人同意）本人同意以外（後見登記等に関する省令）</t>
  </si>
  <si>
    <t>事務の目的、及び法的根拠	本人又は代理人からの請求に応じて、禁治産・準禁治産の宣告、後見の登記の通知、破産宣告の通知を受けていないことを証明するもの、法令の名称（地方自治法、瀬戸市行政組織規則、後見登記に関する省令）</t>
  </si>
  <si>
    <t>【１　基本的事項】氏名、住所、生年月日、本籍、戸籍の筆頭者、続柄、破産、後見、禁治産等</t>
  </si>
  <si>
    <t>本人、本人以外：代理人（本人同意）</t>
  </si>
  <si>
    <t>住民基本台帳にかかる証明事務</t>
  </si>
  <si>
    <t>住民又はその代理人の請求に応じて、住民基本台帳に記載された情報を適正に管理及び提供するもの、法令の名称（地方自治法、住民基本台帳法）</t>
  </si>
  <si>
    <t>住民登録を有する者及び証明請求者</t>
  </si>
  <si>
    <t>【１　基本的事項】個人番号、氏名、住所、性別、生年月日、電話番号、国・本籍、続柄、転出入、出生・死亡等、在留資格</t>
  </si>
  <si>
    <t>本人、本人以外：代理人、法令等に定めがある（住民基本台帳法）・本人同意</t>
  </si>
  <si>
    <t>印鑑登録証明事務</t>
  </si>
  <si>
    <t>印鑑登録者又はその代理人の請求に応じて、印鑑の登録情報を適正に提供するもの、法令の名称（瀬戸市印鑑の登録及び証明に関する条例）</t>
  </si>
  <si>
    <t>瀬戸市における印鑑登録対象者及び証明請求者</t>
  </si>
  <si>
    <t>【１　基本的事項】氏名、住所、生年月日、電話番号、印影</t>
  </si>
  <si>
    <t>本人、本人以外：代理人、法令に定めがある（瀬戸市印鑑の登録及び証明に関する条例）・本人同意</t>
  </si>
  <si>
    <t>市税収納事務</t>
  </si>
  <si>
    <t>市税の適正な収納のため、法令の名称（地方税法、国税徴収法、瀬戸市市税条例）</t>
  </si>
  <si>
    <t>氏名、住所、納税通知書番号等、納課税</t>
  </si>
  <si>
    <t>本人、本人以外：代理人 法令等に定めがある（根拠法令：地方税法、国税徴収法）・本人同意</t>
  </si>
  <si>
    <t>国民健康保険料等の収納事務</t>
  </si>
  <si>
    <t>国民健康保険料及び後期高齢者医療保険料の適正な収納のため、法令の名称（国民健康保険法、瀬戸市国民健康保険条例等）</t>
  </si>
  <si>
    <t>瀬戸市国民健康保険料納付義務者及び後期高齢者医療保険料納付義務者</t>
  </si>
  <si>
    <t>【１　基本的事項】氏名、住所【４　経済活動】納付通知書番号等、保険料</t>
  </si>
  <si>
    <t>電磁的方式（住民情報システム）</t>
  </si>
  <si>
    <t>介護保険料の収納事務</t>
  </si>
  <si>
    <t>介護保険料の適正な収納のため、法令の名称（介護保険法、瀬戸市介護保険条例等）</t>
  </si>
  <si>
    <t>瀬戸市介護保険料納付義務者</t>
  </si>
  <si>
    <t>【１　基本的事項】氏名、住所【４　経済活動】介護保険被保険者番号等、保険料</t>
  </si>
  <si>
    <t>文書、電磁的方式（介護保険システム）</t>
  </si>
  <si>
    <t>上下水道料金収納事務</t>
  </si>
  <si>
    <t>上下水道料金の適正な収納のため、法令の名称（瀬戸市水道事業給水条例等）</t>
  </si>
  <si>
    <t>給水契約申込者</t>
  </si>
  <si>
    <t>【１　基本的事項】氏名、住所【４　経済活動】納付通知書番号等、料金</t>
  </si>
  <si>
    <t>文書、電磁的方式（水道料金システム、受益者負担金住民情報システム）</t>
  </si>
  <si>
    <t>一般廃棄物(し尿)手数料収納事務</t>
  </si>
  <si>
    <t>一般廃棄物(し尿)手数料の適正な収納のため、法令の名称（瀬戸市廃棄物の処理及び清掃に関する条例等）</t>
  </si>
  <si>
    <t>し尿処理対象者</t>
  </si>
  <si>
    <t>【１　基本的事項】氏名、住所【４　経済活動】納付通知書番号等、手数料</t>
  </si>
  <si>
    <t>支所(水野・幡山・品野)</t>
  </si>
  <si>
    <t>市税・使用料・手数料等の収納事務</t>
  </si>
  <si>
    <t>会計管理者の権限に属する事務の一部を補助することにより、市税及び税外収入の出納に関する事務及び納入通知書発行並びに口座振替推進事務　法令の名称（瀬戸市行政組織規則、瀬戸市出納員等に関する規則、地方税法、瀬戸市国民健康保険条例、瀬戸市手数料条例、瀬戸市水道事業給水条例　等）</t>
  </si>
  <si>
    <t>市税・使用料・手数料等の納入義務者</t>
  </si>
  <si>
    <t>【１　基本的事項】氏名、住所、生年月日、続柄、親族関係、転出入、出生・死亡等、本人確認書類、【４　経済活動】納課税、金融機関</t>
  </si>
  <si>
    <t>本人、本人以外：本人同意、本人同意以外（地方税法／国民健康保険法／瀬戸市手数料条例／瀬戸市水道事業給水条例　等）</t>
  </si>
  <si>
    <t>文書、電磁的方式(住民情報システム、水道料金システム）</t>
  </si>
  <si>
    <t>市税に係る証明事務 (税務課）</t>
  </si>
  <si>
    <t>本人又は代理人の請求に応えるため、法令の名称（地方税法第２０条の１０、瀬戸市行政組織規則）</t>
  </si>
  <si>
    <t>本人、本人以外：本人同意以外(地方税法第２０条の１１）</t>
  </si>
  <si>
    <t>文書、電磁的方式(住民情報システム）</t>
  </si>
  <si>
    <t>児童手当支給事務(変更届に伴う事務）(こども未来課）</t>
  </si>
  <si>
    <t>児童を養育しているものに手当を支給することにより、家庭における生活の安定に寄与するとともに、次代を担う児童の健全な育成及び資質の向上に資することを目的とする。（法令の名称：児童手当法、同施行令、同施行規則）</t>
  </si>
  <si>
    <t>・　児童手当受給者、・　児童手当受給者の支給要件児童及び配偶者</t>
  </si>
  <si>
    <t>【１　基本的事項】氏名、住所、性別、生年月日、電話番号、続柄、住民票異動日、本人確認書類</t>
  </si>
  <si>
    <t>本人、本人以外：本人同意、本人同意以外（児童手当法）</t>
  </si>
  <si>
    <t>し尿処理に係る申請事務（環境課）</t>
  </si>
  <si>
    <t>し尿処理に係る申込、変更、廃止の届出を受け、一般廃棄物の処理を適正に行うもの。、法令の名称（瀬戸市廃棄物の処理及び清掃に関する条例、同規則）</t>
  </si>
  <si>
    <t>【１　基本的事項】氏名、住所、性別、生年月日、電話番号、転出入、出生・死亡等、、【４　経済活動】金融機関、、【５　生　活】居住状況</t>
  </si>
  <si>
    <t>本人、本人以外：本人同意以外（瀬戸市廃棄物の処理及び清掃に関する規則）</t>
  </si>
  <si>
    <t>国民健康保険被保険者の資格の管理事務(国保年金課）</t>
  </si>
  <si>
    <t>被保険者の資格管理のため、法令の名称（国民健康保険法）</t>
  </si>
  <si>
    <t>国民健康保険被保険者及び被保険者であった者</t>
  </si>
  <si>
    <t>整理番号、個人番号、保険者証番号、世帯主名、氏名、通称名、フリガナ、性別、生年月日、死亡年月日、住所、居所、連絡先、前住所、１／１住所、転出先の住所、電話番号、国籍、資格取得年月日、資格取得事由、異動日、届出年月日、国保料未納有無、国保料納付区分、資格喪失年月日、資格喪失事由、他保険記号番号、他保険加入年月日、他保険扶養認定日、年金制度、年金種別、年金受給権取得年月日、年金受給権裁定年月日、年間収入、退職者保険資格取得日、扶養するに至った日とその事由、退職者保険被扶養者認定年月日、退職者保険非該当年月日、非該当事由、扶養しなくなった日とその事由、退職者保険被扶養者削除年月日、分娩の種類、葬祭執行日、死亡場所、死亡原因、喪主の住所・氏名、証明書交付事由、保険証再発行事由、住所を離れる理由・期間、療養取扱機関、療養期間、一部負担金額、高額療養費支給額、給付を受けることができなかった理由、診療科、治療中の病気の状況、傷病名、補装具、補装具費用額、証明医療機関、発病の原因、療養内容、手術名、家族の生年月日、世帯主との関係、世帯構成、勤務先、職業、学校名、学校所在地、在学年、修学年限、金融機関、口座番号、口座名義人、生活保護、市県民税課税非課税区分</t>
  </si>
  <si>
    <t>国民健康保険の給付事務（国保年金課）</t>
  </si>
  <si>
    <t>被保険者の疾病及び負傷に関する保険給付及び出産又は死亡に関する給付のため、法令の名称（国民健康保険法）</t>
  </si>
  <si>
    <t>国民健康保険被保険者及び被保険者であった者のうち保険給付等の該当者</t>
  </si>
  <si>
    <t>整理番号、個人番号、被保険者証番号、世帯主名、氏名、性別、生年月日、年齢、住所、居所、連絡先、電話番号、療養費の種別、傷病名、診療科、補装具、公費負担の種類、補装具作成費用、診療開始日、診療実日数、公費負担医療の受給者番号、入外区分、転帰（治癒、死亡、中止）、公費負担者番号、診療月、療養期間、入院年月日、費用額、施術延日数、発病の原因、傷病の経過、保険者負担額、初検年月日、終了年月日、負傷名、負傷年月日、患者負担額（公費分）、金融機関、口座番号、課税区分、受領委任者名、支給金額、振込日、給付実績、保険者番号</t>
  </si>
  <si>
    <t>本人、本人以外：本人同意以外（国民健康保険法／公益等）</t>
  </si>
  <si>
    <t>国民年金被保険者に関する事務（国保年金課）</t>
  </si>
  <si>
    <t>国民年金市町村事務処理基準に基づき届書等を日本年金機構へ進達、法令の名称（国民年金法）</t>
  </si>
  <si>
    <t>国民年金の第１号被保険者及び第３号被保険者及び加入していた者</t>
  </si>
  <si>
    <t>【１　基本的事項】個人番号、氏名、住所、性別、生年月日、電話番号、国・本籍、続柄、親族関係、転出入、出生・死亡等、基礎年金番号、本人確認書類、、【２　心　身】病歴、障害、、【３　社会的地位】職歴、学校名、、【４　経済活動】金融機関、、【５　生　活】公的扶助</t>
  </si>
  <si>
    <t>本人、本人以外：本人同意以外（国民年金法）</t>
  </si>
  <si>
    <t>子ども医療費の助成業務（国保年金課）</t>
  </si>
  <si>
    <t>子どもの医療費を助成し子どもの福祉の増進を目的とする。、法令の名称（瀬戸市子ども医療費助成条例）</t>
  </si>
  <si>
    <t>子ども医療費受給者、申請者、被保険者</t>
  </si>
  <si>
    <t>【１　基本的事項】氏名、住所、性別、生年月日、電話番号、国・本籍、続柄、親族関係、転出入、出生・死亡等、在留資格、後見・保佐、医療保険【２　心　身】診療報酬明細【３　社会的地位】職業・勤務先、犯歴【４　経済活動】収入、納課税、金融機関【５　生　活】公的扶助</t>
  </si>
  <si>
    <t>本人、本人以外：本人同意、本人同意以外（公益等）</t>
  </si>
  <si>
    <t>障害者医療費の助成事務（国保年金課）</t>
  </si>
  <si>
    <t>心身障害者の医療費を助成し、心身障害者の福祉の増進を図る目的、法令の名称（瀬戸市心身障害者医療助成条例）</t>
  </si>
  <si>
    <t>障害者医療費受給者、申請者、被保険者</t>
  </si>
  <si>
    <t>【１　基本的事項】氏名、住所、性別、生年月日、電話番号、国・本籍、続柄、親族関係、転出入、出生・死亡等、在留資格、後見・保佐、医療保険【２　心　身】健康状態、障害、診療報酬明細【３　社会的地位】職業・勤務先【４　経済活動】収入、納課税、金融機関【５　生　活】公的扶助</t>
  </si>
  <si>
    <t>母子・父子家庭等医療費の助成事務(国保年金課）</t>
  </si>
  <si>
    <t>母子家庭の母、父子家庭の父並びにこれらの家庭の児童の健康の保持及び生活の安定のために医療費を助成し、母子家庭等の福祉の増進を図る目的、法令の名称（瀬戸市母子・父子家庭等医療費助成条例）</t>
  </si>
  <si>
    <t>母子家庭等の母、父これらの家庭の児童の医療費受給者、申請者、被保険者</t>
  </si>
  <si>
    <t>【１　基本的事項】個人番号、氏名、住所、性別、生年月日、電話番号、国・本籍、続柄、親族関係、婚歴、転出入、出生・死亡等、在留資格、後見・保佐、医療保険、扶養の有無【２　心　身】障害、診療報酬明細【３　社会的地位】職業・勤務先【４　経済活動】収入、納課税、金融機関、税控除【５　生　活】公的扶助</t>
  </si>
  <si>
    <t>精神障害者医療費の助成業務(国保年金課）</t>
  </si>
  <si>
    <t>精神障害者の健康の保持及び生活の安定のために医療費を助成し、精神障害者の福祉の増進を図る目的。、法令の名称（瀬戸市精神障害者医療費助成条例）</t>
  </si>
  <si>
    <t>精神障害者医療費受給者、申請者、被保険者</t>
  </si>
  <si>
    <t>【１　基本的事項】氏名、住所、性別、生年月日、電話番号、国・本籍、続柄、親族関係、転出入、出生・死亡等、在留資格、後見・保佐、医療保険【２　心　身】健康状態、病歴、障害、診療報酬明細【３　社会的地位】職業・勤務先【４　経済活動】収入、納課税、金融機関【５　生　活】公的扶助</t>
  </si>
  <si>
    <t>後期高齢者福祉医療費の給付事務(国保年金課）</t>
  </si>
  <si>
    <t>高齢者の医療の確保に関する法律による医療の一部負担金の支払が困難な高齢者の健康の保持増進を図るため、医療の一部を支給し、もって福祉の向上に寄与することを目的とする。、法令の名称（瀬戸市後期高齢者福祉医療費給付要綱）</t>
  </si>
  <si>
    <t>後期高齢者福祉医療費受給者、申請者</t>
  </si>
  <si>
    <t>本人、本人以外：本人同意、本人同意以外（本人収集困難／公益等）</t>
  </si>
  <si>
    <t>後期高齢者医療の資格・給付事務(国保年金課）</t>
  </si>
  <si>
    <t>高齢者に対して健康の保持と適切な医療の確保と高齢者の福祉の増進を図ることを目的とする。、法令の名称（高齢者の医療の確保に関する法律）</t>
  </si>
  <si>
    <t>７５歳以上及び６５歳以上で一定の障害のある被保険者</t>
  </si>
  <si>
    <t>【１　基本的事項】個人番号、氏名、住所、性別、生年月日、電話番号、国・本籍、続柄、転出入、出生・死亡等、在留資格、後見・保佐、世帯状況、、【２　心　身】障害、、【４　経済活動】納課税、金融機関、、【５　生　活】公的扶助</t>
  </si>
  <si>
    <t>本人、本人以外：本人同意以外（高齢者の医療の確保に関する法律等／本人収集困難／公益等）</t>
  </si>
  <si>
    <t>個人番号カード交付申請書の発行事務(市民課）</t>
  </si>
  <si>
    <t>市民からの申請を受付け、個人番号カード取得に必要な交付申請書の発行を、市民課に取次ぎ行うもの。法令の名称（行政手続きにおける特定の個人を識別するための番号の利用等に関する法律）</t>
  </si>
  <si>
    <t>個人番号カード交付申請予定者</t>
  </si>
  <si>
    <t>【１　基本的事項】氏名、住所、生年月日、電話番号</t>
  </si>
  <si>
    <t>犬の登録事務（事項変更届・死亡届）(環境課）</t>
  </si>
  <si>
    <t>犬の登録事項変更届、犬の死亡届、法令の名称（狂犬病予防法第４条及び第５条）、</t>
  </si>
  <si>
    <t>瀬戸市民で生後９１日以上の犬の飼い主</t>
  </si>
  <si>
    <t>本人、本人以外：本人同意以外（刑事訴訟法第１９７条第２項）</t>
  </si>
  <si>
    <t>住民基本台帳事務(市民課）</t>
  </si>
  <si>
    <t>住民に関する記録の適正な管理を行い、住民の利便増進及び行政の合理化に資する。、法令の名称（地方自治法第２条第３項、住民基本台帳法第１・３条　）</t>
  </si>
  <si>
    <t>瀬戸市に住所を有する者、瀬戸市に本籍を有する者、証明申請者</t>
  </si>
  <si>
    <t>【１住民基本台帳の基本的記載事項】個人番号、氏名、氏名ふりがな、通称氏名、通称氏名ふりがな、通称記載日、通称記載市区町村名、生年月日、性別、世帯主氏名、続柄、住民区分、戸籍の表示、国籍等、30条45規定、在留ｶｰﾄﾞ等番号、在留資格、在留期間等、満了日、住民日、外国人住民日、住定日、前住所、住定届出日、国保資格、後期高齢者医療資格、介護資格、年金資格　児童手当資格、住基ｶｰﾄﾞ種類、個人認証申請年月日、住民番号、世帯番号、印鑑登録、郵便番号、在外選挙人名簿登録状況、在外選挙人名簿登録年月日、在外選挙人名簿登録市町村名、在外選挙人名簿抹消年月日、【２　異動届の基本的記載事項】　届出者氏名、届出者住所、電話番号、代理理由、本人との関係、代理人印影、届出日、異動日、異動の事由、新旧住所、新旧本籍、新旧世帯主、新旧筆頭者、異動者氏名、異動者氏名ふりがな、異動者生年月日、異動者続柄、小中学校名及び学年、国保有無,年金有無,介護有無,児童手当有無,後期高齢医有無,子ども医有無,学校有無,印鑑登録有無,住基ｶｰﾄﾞ有無,個人認証有無,世帯主変更状況、個人番号カード有無、【３　閲覧申請の基本的記載事項】申請者氏名、申請者住所、申請法人名、電話番号、閲覧目的、閲覧対象者、閲覧町丁名　、【４ 証明書交付申請書の基本的記載事項】本人氏名、本人氏名ふりがな、本人住所、本人生年月日、本籍及び筆頭者名、証明区分、必要枚数、本籍続柄等の記載希望、使いみち、申請者氏名、申請者氏名ふりがな、申請者住所、本人との続柄、申請資格、【５　職権消除の基本的記載事項】電話番号、保護者氏名、住所、居住状況、手当受給状況、生活保護の状況、送付先、連絡先、開閉栓者氏名、開閉栓所在地、状況、勤務先名称、所在地、電話番号、土地、家屋所有者、就職、退職、事業所名、所在地、賦課通知の状況、公示送達の状況、住所を離れる理由、期間、療養取扱機関、国保応対記録、実態調査記録、介護保険利用状況</t>
  </si>
  <si>
    <t>本人、本人以外：本人同意、本人同意以外（住民基本台帳法／公益等）</t>
  </si>
  <si>
    <t>印鑑の登録及び証明事務(市民課）</t>
  </si>
  <si>
    <t>印鑑登録を的確に行い、住民の利便に資する。、法令の名称（瀬戸市印鑑の登録及び証明に関する条例　）</t>
  </si>
  <si>
    <t>【１　印鑑登録の基本的記載事項】申請年月日、氏名、住所、性別、生年月日、電話番号、代理人氏名、代理人住所、代理人生年月日、代理理由、保証人氏名、保証人住所、保証人登録番号、保証人生年月日、印影、登録番号、届出申請の理由、【２　証明書交付申請書の基本的記載事項】住所、氏名、生年月日、登録番号、必要枚数、申請者住所、申請者氏名</t>
  </si>
  <si>
    <t>本人、本人以外：本人同意、本人同意以外（瀬戸市印鑑の登録及び証明に関する条例）　　　　　　　　　　　　　　　　）</t>
  </si>
  <si>
    <t>文書、電磁的方式（住民情報システム）、写真等（印影）</t>
  </si>
  <si>
    <t>身分証明事務（市民課）</t>
  </si>
  <si>
    <t>従来の禁治産又は準禁治産の宣告を受けていないこと、後見の登記の通知を受けていないこと、破産宣告の通知を受けていないことの証明書を発行する。、、法令の名称（地方自治法、瀬戸市行政組織規則第３７、後見登記に関する省令第１３条、昭和３０年２月２日最高裁判所民事甲第３０号）</t>
  </si>
  <si>
    <t>【１基本的記載事項】本人氏名、本人生年月日、本人住所、本人本籍、裁判所名、【２禁治産者、準禁治産者に該当する場合の追加記載事項】筆頭者、筆頭者との続柄、世帯主との続柄、世帯主氏名、宣告日、事件番号、【３現行の被後見人制度に該当する場合の追加記載事項】事件の表示、裁判確定日、登記年月日、【４破産者に該当する場合の追加記載事項】筆頭者との続柄、世帯主氏名、世帯主との続柄、破産宣告年月日、破産確定年月日、免責確定年月日、【５証明書交付申請書の基本的記載事項】被証明者本籍、被証明者戸籍筆頭者、被証明者氏名、被証明者生年月日、証明書の使途、申請者住所、申請者氏名、申請者と被証明者との続柄</t>
  </si>
  <si>
    <t>本人、本人以外：本人同意以外（後見登記等に関する省令第１３条、法務省民事甲第２８３号通達）</t>
  </si>
  <si>
    <t>戸籍事務（市民課）</t>
  </si>
  <si>
    <t>法令に基づき、戸籍届書の受付、申請により戸籍証明書の交付を行うもの。、法令の名称（戸籍法、戸籍法施行規則等）　、</t>
  </si>
  <si>
    <t>戸籍簿及び戸籍届書に記載されている者、戸籍証明書の申請者及び証明者</t>
  </si>
  <si>
    <t>死体埋・火葬許可証交付事務(市民課）</t>
  </si>
  <si>
    <t>死亡届受理に伴う埋・火葬許可証の交付、法令の名称（墓地・埋葬に関する法律、瀬戸市埋火葬条例、瀬戸市斎苑条例　）</t>
  </si>
  <si>
    <t>埋・火葬申請者、死亡者</t>
  </si>
  <si>
    <t>【１基本的事項】氏名、住所、性別、生年月日、国・本籍、続柄、親族関係、死亡年月日</t>
  </si>
  <si>
    <t>死胎埋・火葬許可証交付事務(市民課）</t>
  </si>
  <si>
    <t>死産届受理に伴う死胎埋・火葬許可証の交付。、法令の名称（墓地・埋葬に関する法律　瀬戸市埋火葬条例　瀬戸市斎苑条例）</t>
  </si>
  <si>
    <t>埋・火葬申請者、死胎児</t>
  </si>
  <si>
    <t>介護保険被保険者情報管理事務（異動届・再交付申請事務）(高齢者福祉課）</t>
  </si>
  <si>
    <t>介護保険被保険者の被保険者資格に関する情報の管理、法令の名称（介護保険法、介護保険施行令、介護保険施行規則、瀬戸市介護保険条例）</t>
  </si>
  <si>
    <t>介護保険被保険者</t>
  </si>
  <si>
    <t>【１　基本的事項】個人番号、氏名、住所、性別、生年月日、電話番号、国・本籍、続柄、親族関係、転出入、介護保険被保険者番号、介護給付実績、【４　経済活動】金融機関、口座番号、【５　生　活】公的扶助、</t>
  </si>
  <si>
    <t>本人同意本人、本人以外：本人同意以外（介護保険法／公益等）</t>
  </si>
  <si>
    <t>学齢簿・就学通知事務(学校教育課）</t>
  </si>
  <si>
    <t>小・中学生及びその就学予定者の転入・転居・転出に伴う学齢簿・就学通知事務　法令の名称（学校教育法施行令第１条・第２条・第３条・第４条）</t>
  </si>
  <si>
    <t>児童・生徒及び就学予定者</t>
  </si>
  <si>
    <t>【１　基本的事項】個人番号、氏名、住所、性別、生年月日、国、続柄、転出入・転居、保護者氏名、世帯主氏名、旧世帯主氏名、旧住所、異動日、届出日、学校名</t>
  </si>
  <si>
    <t>本人、本人以外：本人同意以外（住民基本台帳法／戸籍法）</t>
  </si>
  <si>
    <t>ボランティア袋配布事務(環境課）</t>
  </si>
  <si>
    <t>相談・要望等処理事務</t>
  </si>
  <si>
    <t>地域住民等から寄せられた要望・相談等を、所管する課に取次ぎ解決を図るもの。</t>
  </si>
  <si>
    <t>制限なし</t>
  </si>
  <si>
    <t>クリーンセンター</t>
  </si>
  <si>
    <t>会計年度職員任用事務</t>
  </si>
  <si>
    <t>取集作業員の補填のため</t>
  </si>
  <si>
    <t>求人への応募者</t>
  </si>
  <si>
    <t>氏名、住所、性別、生年月日、電話番号、職歴、学歴、資格、扶養家族数、配偶者の有無、配偶者の扶養義務</t>
  </si>
  <si>
    <t>不燃・粗大ごみ収集事務</t>
  </si>
  <si>
    <t>事前予約された住所等の情報に基づき不燃・粗大ごみを戸別収集する。</t>
  </si>
  <si>
    <t>住所、氏名、電話番号</t>
  </si>
  <si>
    <t>電磁的方式（　　　　　　　　）</t>
  </si>
  <si>
    <t>健康福祉部</t>
  </si>
  <si>
    <t>社会福祉課</t>
  </si>
  <si>
    <t>保護係</t>
  </si>
  <si>
    <t>生活保護対象者管理</t>
  </si>
  <si>
    <t>生活に困窮するすべての国民に対し、最低限度の生活を保障するとともにその自立を助長するために台帳を管理、法令の名称（生活保護法）</t>
  </si>
  <si>
    <t>被保護世帯、生活保護相談者</t>
  </si>
  <si>
    <t>【１　基本的事項】個人番号、氏名、住所、性別、生年月日、電話番号、国・本籍、続柄、親族関係、婚歴、転出入、出生・死亡等、在留資格、旅券、後見・保佐【２　心　身】健康状態、病歴、障害、身体的特徴、顔写真【３　社会的地位】職業・勤務先、役職・地位、職歴、学歴、資格、団体加入、賞罰、勤務状況、学業状況、犯歴【４　経済活動】収入、財産、納課税、金融機関、取引状況、負債、破産、支出【５　生　活】家庭状況、居住状況、趣味・嗜好、交際、各種相談、公的扶助</t>
  </si>
  <si>
    <t>本人、本人以外：各戸籍担当課、金融機関、生命保険会社、本人同意、本人同意以外（生活保護法の規定による）</t>
  </si>
  <si>
    <t>文書、電磁的方式（生活保護システム）</t>
  </si>
  <si>
    <t>瀬戸市民生委員児童委員台帳管理</t>
  </si>
  <si>
    <t>民生委員児童委員（主任児童委員を含む）の適正な管理のため、法令の名称（民生委員法、児童福祉法第１２条、主任児童委員設置運営要綱）</t>
  </si>
  <si>
    <t>民生委員児童委員（主任児童委員を含む）</t>
  </si>
  <si>
    <t>【１　基本的事項】個人番号、氏名、住所、性別、生年月日、電話番号、国・本籍、出生・死亡等、【３　社会的地位】職業・勤務先、賞罰、</t>
  </si>
  <si>
    <t>本人以外：本人同意以外：民生委員法の規定による、</t>
  </si>
  <si>
    <t>中国残留邦人対象者管理</t>
  </si>
  <si>
    <t>円滑な帰国の促進及び永住帰国後の自立を支援するために台帳を管理、法令の名称（中国残留邦人等支援法）、</t>
  </si>
  <si>
    <t>被保護世帯</t>
  </si>
  <si>
    <t>【１　基本的事項】氏名、住所、性別、生年月日、電話番号、国・本籍、続柄、親族関係、婚歴、転出入、出生・死亡等、在留資格、後見・保佐【２　心　身】健康状態、病歴、障害【３　社会的地位】職業・勤務先、職歴【４　経済活動】収入、財産、納課税、金融機関、取引状況、負債、破産、支出、【５　生　活】家庭状況、居住状況、各種相談、公的扶助、</t>
  </si>
  <si>
    <t>本人、本人同意以外（中国残留邦人等支援法）</t>
  </si>
  <si>
    <t>文書電磁的方式（生活保護システム）</t>
  </si>
  <si>
    <t>戦没者等の妻に対する特別給付金受付事務</t>
  </si>
  <si>
    <t>戦没者等の妻に対する特別給付金の支給のため、法令の名称（戦没者等の妻に対する特別給付金支給法）</t>
  </si>
  <si>
    <t>戦没者等の妻に対する特別弔慰金支給対象者</t>
  </si>
  <si>
    <t>【１　基本的事項】個人番号、氏名、住所、性別、生年月日、電話番号、国・本籍、続柄、親族関係、婚歴、出生・死亡等</t>
  </si>
  <si>
    <t>文書　</t>
  </si>
  <si>
    <t>障害福祉係</t>
  </si>
  <si>
    <t>身体障害者手帳事務</t>
  </si>
  <si>
    <t>身体障害者手帳所持者に関する個人情報を把握するため、法令の名称（身体障害者福祉法）</t>
  </si>
  <si>
    <t>身体障害者手帳所持者及び保護者</t>
  </si>
  <si>
    <t>【１　基本的事項】個人番号、氏名、住所、性別、生年月日、電話番号、転出入、出生・死亡等、世帯状況、手帳番号、手帳(再)交付日、手帳再認定の要否と時期、手帳等級、【２　心身】健康状態、病歴、障害</t>
  </si>
  <si>
    <t>本人、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</si>
  <si>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文書、電磁的方式（障害福祉システム）</t>
  </si>
  <si>
    <t>療育手帳事務</t>
  </si>
  <si>
    <t>療育手帳所持者に関する個人情報を把握するため、法令の名称（知的障害者福祉法、厚生事務次官通知Ｓ４８．９．２７厚生省発児１５６号）</t>
  </si>
  <si>
    <t>療育手帳所持者及び保護者</t>
  </si>
  <si>
    <t>【１　基本的事項】氏名、住所、性別、生年月日、電話番号、転出入、出生・死亡等、世帯状況、手帳番号、手帳(再)交付日、手帳判定年月日、手帳次回判定年月日、手帳等級、個人番号、【２　心　身】健康状態、病歴、障害</t>
  </si>
  <si>
    <t>精神障害者保健福祉手帳事務</t>
  </si>
  <si>
    <t>精神障害者保健福祉手帳所持者に関する個人情報を把握するため、法令の名称（精神保健及び精神障害者福祉に関する法律）</t>
  </si>
  <si>
    <t>精神障害者保健福祉手帳所持者及び保護者</t>
  </si>
  <si>
    <t>【１　基本的事項】個人番号、氏名、住所、性別、生年月日、電話番号、転出入、出生・死亡等、世帯状況、手帳番号、手帳(再)交付日、手帳等級、手帳有効期間、【２　心　身】健康状態、病歴、障害、【４　経済活動】年金受給状況</t>
  </si>
  <si>
    <t>自立支援医療事務</t>
  </si>
  <si>
    <t>心身の障害の状態の軽減を図るために、必要な医療を受ける者の個人情報を把握するため、法令の名称（障害者の日常生活及び社会生活を総合的に支援するための法律）</t>
  </si>
  <si>
    <t>心身に障害があり、その状態の軽減を図るために必要な医療を受ける者及び保護者</t>
  </si>
  <si>
    <t>【１　基本的事項】個人番号、氏名、住所、性別、生年月日、電話番号、転出入、出生・死亡等、世帯状況、受給者番号、有効期間、認定日、疾患名、医療保険、指定医療機関（名称、所在地、電話番号）、月額負担上限額、【２　心　身】健康状態、病歴、障害、【４　経済活動】収入、納課税、金融機関、【５　生　活】公的扶助</t>
  </si>
  <si>
    <t>自立支援給付事業</t>
  </si>
  <si>
    <t>自立支援受給者に関する個人情報を把握するため、法令の名称（障害者の日常生活及び社会生活を総合的に支援するための法律）</t>
  </si>
  <si>
    <t>自立支援受給者及び保護者</t>
  </si>
  <si>
    <t>【１　基本的事項】個人番号、氏名、住所、性別、生年月日、電話番号、転出入、出生・死亡等、世帯状況、手帳番号、手帳(再)交付日、医療保険、【２　心　身】健康状態、病歴、障害、【３　社会的地位】職業・勤務先、職歴、学歴、勤務状況、学業状況、【４　経済活動】収入、納課税、年金受給状況、【５　生　活】家庭状況、居住状況、公的扶助、【６　給　付】支給されている障害福祉サービスの種類、支給量、支給決定期間、事業所利用履歴、サービス等利用計画、特定障害者特別給付費の支給内容、利用者負担に関する事項、障害支援区分、障害支援区分認定有効期間、障害認定審査会資料、医師意見書、概況調査票・特記事項</t>
  </si>
  <si>
    <t>地域生活支援事務</t>
  </si>
  <si>
    <t>地域生活支援事業の利用者に関する個人情報を把握するため、法令の名称（障害者の日常生活及び社会生活を総合的に支援するための法律、瀬戸市地域生活支援事業実施要綱）</t>
  </si>
  <si>
    <t>身体、知的、精神に障害を有し、地域生活支援事業を利用する者・児及び保護者</t>
  </si>
  <si>
    <t>【１　基本的事項】個人番号、氏名、住所、性別、生年月日、電話番号、転出入、出生・死亡等、世帯状況、手帳番号、【２　心　身】健康状態、病歴、障害、身体的特徴、【３　社会的地位】職業・勤務先、職歴、学歴、勤務状況、学業状況、【４　経済活動】収入、納課税、金融機関、【５　生　活】家庭状況、居住状況、公的扶助</t>
  </si>
  <si>
    <t>障害児通所支援給付事務</t>
  </si>
  <si>
    <t>障害児通所支援受給者に関する個人情報を把握するため、法令の名称（児童福祉法）</t>
  </si>
  <si>
    <t>障害児通所支援受給者及び保護者</t>
  </si>
  <si>
    <t>【１　基本的事項】個人番号、氏名、住所、性別、生年月日、電話番号、転出入、出生・死亡等、世帯状況、手帳番号、【２　心　身】健康状態、病歴、障害、身体的特徴、【３　社会的地位】職業・勤務先、学歴、勤務状況、学業状況、【４　経済活動】収入、納課税、【５　生　活】家庭状況、居住状況、公的扶助</t>
  </si>
  <si>
    <t>特別障害者手当等事務</t>
  </si>
  <si>
    <t>特別障害者手当に関する個人情報を把握するため、法令の名称（特別児童扶養手当等の支給に関する法律、障害児福祉手当及び特別障害者手当の支給に関する省令）</t>
  </si>
  <si>
    <t>特別障害者手当に関する手続きの申請者及び保護者、扶養義務者</t>
  </si>
  <si>
    <t>【１　基本的事項】個人番号、氏名、住所、性別、生年月日、電話番号、転出入、出生・死亡等、世帯状況、手帳番号、手帳(再)交付日、【２　心　身】健康状態、病歴、障害、【４　経済活動】収入、金融機関、年金受給状況</t>
  </si>
  <si>
    <t>特別児童扶養手当事務</t>
  </si>
  <si>
    <t>特別児童扶養手当に関する個人情報を把握するため、法令の名称(特別児童扶養手当等の支給に関する法律、同施行令、同施行規則)</t>
  </si>
  <si>
    <t>特別児童扶養手当に関する手続きの申請者及び対象障害児、扶養義務者</t>
  </si>
  <si>
    <t>【１　基本的事項】個人番号、氏名、住所、性別、生年月日、電話番号、転出入、出生・死亡等、世帯状況、手帳番号、手帳(再)交付日、【２　心　身】健康状態、病歴、障害、【３　社会的地位】職業・勤務先、【４　経済活動】収入、金融機関、負債</t>
  </si>
  <si>
    <t>愛知県在宅重度障害者手当事務</t>
  </si>
  <si>
    <t>愛知県在宅重度障害者手当に関する個人情報を把握するため、法令の名称（愛知県在宅重度障害者手当支給規則）</t>
  </si>
  <si>
    <t>愛知県在宅重度障害者手当に関する手続きの申請者及び保護者</t>
  </si>
  <si>
    <t>【１　基本的事項】個人番号、氏名、住所、性別、生年月日、電話番号、転出入、出生・死亡等、世帯状況、手帳番号、手帳(再)交付日、【２　心　身】障害、【４　経済活動】収入、金融機関</t>
  </si>
  <si>
    <t>瀬戸市障害者手当事務</t>
  </si>
  <si>
    <t>瀬戸市障害者手当に関する個人情報を把握するため、法令の名称（瀬戸市障害者手当支給条例、瀬戸市障害者手当支給条例施行規則）</t>
  </si>
  <si>
    <t>瀬戸市障害者手当に関する手続きの申請者</t>
  </si>
  <si>
    <t>【１　基本的事項】個人番号、氏名、住所、性別、生年月日、電話番号、転出入、出生・死亡等、手帳番号、手帳(再)交付日、【２　心　身】障害、【４　経済活動】収入、金融機関</t>
  </si>
  <si>
    <t>瀬戸市在日外国人福祉給付金事務</t>
  </si>
  <si>
    <t>瀬戸市在日外国人福祉給付金に関する個人情報を把握するため、法令の名称（瀬戸市在日外国人福祉給付金支給要綱）</t>
  </si>
  <si>
    <t>瀬戸市在日外国人福祉給付金に関する手続きの申請者及び保護者</t>
  </si>
  <si>
    <t>【１　基本的事項】個人番号、氏名、住所、性別、生年月日、電話番号、転出入、出生・死亡等、手帳番号、手帳(再)交付日、【２　心　身】障害、【４　経済活動】収入、金融機関、年金受給状況</t>
  </si>
  <si>
    <t>瀬戸市心身障害者交通料金助成事務</t>
  </si>
  <si>
    <t>瀬戸市心身障害者交通料金助成事業に関する個人情報を把握するため、法令の名称（瀬戸市心身障害者交通料金助成事業実施要綱）</t>
  </si>
  <si>
    <t>瀬戸市心身障害者交通料金助成事業に関する手続きの申請者</t>
  </si>
  <si>
    <t>【１　基本的事項】氏名、住所、性別、生年月日、電話番号、転出入、出生・死亡等、手帳番号、手帳(再)交付日、自動車登録番号、免許証番号、【２　心　身】障害</t>
  </si>
  <si>
    <t>愛知県心身障害者扶養共済制度事務</t>
  </si>
  <si>
    <t>共済制度加入者・心身障害者・年金管理者の個人情報把握のため、法令の名称（愛知県心身障害者扶養共済制度条例、同施行規則）</t>
  </si>
  <si>
    <t>愛知県心身障害者扶養共済制度加入者、心身障害者、年金管理者</t>
  </si>
  <si>
    <t>【１　基本的事項】個人番号、氏名、住所、性別、生年月日、電話番号、転出入、出生・死亡等、手帳番号、【２　心　身】健康状態、病歴、障害、【４　経済活動】納課税、金融機関、【５　生　活】居住状況、公的扶助</t>
  </si>
  <si>
    <t>有料道路障害者割引措置事務</t>
  </si>
  <si>
    <t>有料道路障害者割引措置に関する個人情報を把握するため、法令の名称（有料道路における障害者割引措置実施要綱）</t>
  </si>
  <si>
    <t>有料道路障害者割引措置申請者及び保護者</t>
  </si>
  <si>
    <t>【１　基本的事項】氏名、住所、生年月日、電話番号、手帳番号、自動車登録番号、ETCカード番号、ETC車載器管理番号、【２　心　身】障害、【４　経済活動】納課税、金融機関、【５　生　活】居住状況、公的扶助</t>
  </si>
  <si>
    <t>NHK放送受信料免除（障害者関係）証明事務</t>
  </si>
  <si>
    <t>NHK放送受信料免除（障害者関係）の申請者に関する個人情報を把握するため、法令の名称（日本放送協会放送受信料免除基準）</t>
  </si>
  <si>
    <t>NHK放送受信料免除（障害者関係）の申請者及びNHK放送受信料契約者</t>
  </si>
  <si>
    <t>【１　基本的事項】氏名、住所、性別、生年月日、電話番号、手帳番号、世帯状況、【２　心　身】障害、【４　経済活動】納課税</t>
  </si>
  <si>
    <t>生計同一及び常時介護証明事務</t>
  </si>
  <si>
    <t>生計同一及び常時介護証明書申請者に関する個人情報を把握するため、法令の名称（自動車税・自動車取得税に係る生計同一証明書交付事務要領）</t>
  </si>
  <si>
    <t>自動車税・自動車取得税減免申請者及び申請者の生計同一者並びに常時介護者</t>
  </si>
  <si>
    <t>【１　基本的事項】氏名、住所、性別、生年月日、電話番号、世帯状況、運転免許証番号、医療保険、【２　心　身】障害、通院状況、【３　社会的地位】勤務状況、学業状況、【４　経済活動】税法上の扶養状況、【５　生　活】居住状況、通所状況</t>
  </si>
  <si>
    <t>成年後見制度市町村長申立事務</t>
  </si>
  <si>
    <t>市町村長の申立により成年後見制度を利用する者の個人情報を把握するため、法令の名称（民法、知的障害者福祉法、精神保健及び精神障害者福祉に関する法律）</t>
  </si>
  <si>
    <t>成年後見制度利用にあたり審判請求費用助成金を申請する者</t>
  </si>
  <si>
    <t>【１　基本的事項】個人番号、氏名、住所、性別、生年月日、電話番号、続柄、親族関係、後見・保佐、【２　心　身】障害、身体的特徴、【４　経済活動】収入、財産、納課税、【５　生　活】家庭状況、居住状況、公的扶助</t>
  </si>
  <si>
    <t>災害時要援護者（障害者）台帳事務</t>
  </si>
  <si>
    <t>災害等の非常時における救助活動等の円滑な実施のため、事前に情報を把握するため、法令の名称（瀬戸市災害時要援護者支援マニュアル）</t>
  </si>
  <si>
    <t>申出のあった障害者</t>
  </si>
  <si>
    <t>【１　基本的事項】氏名、住所、性別、生年月日、電話番号、続柄、親族関係、婚歴、手帳番号、緊急連絡先、【２　心　身】健康状態、障害、身体的特徴、【５　生　活】家庭状況、居住状況</t>
  </si>
  <si>
    <t>相談支援事務</t>
  </si>
  <si>
    <t>相談支援に関する個人情報を把握するため、法令の名称（障害者の日常生活及び社会生活を総合的に支援するための法律）</t>
  </si>
  <si>
    <t>障害者及び相談者</t>
  </si>
  <si>
    <t>【１　基本的事項】個人番号、氏名、住所、性別、生年月日、電話番号、続柄、親族関係、婚歴、転出入、出生・死亡等、後見・保佐、手帳番号、【２　心　身】健康状態、病歴、障害、身体的特徴、【３　社会的地位】職業・勤務先、職歴、学歴、勤務状況、学業状況、犯歴、【４　経済活動】収入、財産、納課税、負債、破産、支出、年金受給状況、【５　生　活】家庭状況、居住状況、趣味・嗜好、交際、各種相談、公的扶助</t>
  </si>
  <si>
    <t>臨時福祉給付金支給事務</t>
  </si>
  <si>
    <t>消費税率の引上げに際し、低所得者に与える負担の影響を鑑み、一体改革の枠組みの中で講じる社会保障の充実のための措置と併せ、低所得者に対する適切な配慮を行うため、暫定的・臨時的な措置として、住民税均等割非課税者に対して給付金を支給するもの。、法令の名称（平成２５年１０月１日閣議決定「消費税率及び地方消費税率の引上げとそれに伴う対応について」）</t>
  </si>
  <si>
    <t>支給対象者は、市町村民税（均等割）が課税されていない者（市町村民税（均等割）が課税されている者の扶養親族等を除く）ただし、生活保護制度内で対応される被保護者等は対象としない。</t>
  </si>
  <si>
    <t>【１　基本的事項】氏名、住所、性別、生年月日、電話番号、転出入、出生・死亡等、【４　経済活動】収入、納課税、金融機関、【５　生　活】DV、虐待</t>
  </si>
  <si>
    <t>本人以外：本人同意、本人同意以外（法令等に定めがある）</t>
  </si>
  <si>
    <t>文書、電磁的方式（臨時福祉給付金支給管理システム）</t>
  </si>
  <si>
    <t>年金生活者等支援臨時福祉給付金（低所得の高齢者向け）支給事務</t>
  </si>
  <si>
    <t>「一億総活躍社会」の実現に向け、賃金引上げの恩恵が及びにくい低所得の高齢者を支援するために、住民税均等割非課税の６５歳以上の者に対し、給付金を支給するもの。、法令の名称（瀬戸市年金生活者等支援臨時福祉給付金（低所得者の高齢者向け）支給事業実施要綱）</t>
  </si>
  <si>
    <t>支給対象者は、市町村民税（均等割）が課税されていない６５歳以上の者（市町村民税（均等割）が課税されている者の扶養親族等を除く）。ただし、生活保護制度内で対応されている被保護者は対象としない。</t>
  </si>
  <si>
    <t>【１　基本的事項】氏名、住所、性別、生年月日、電話番号、転出入、出生・死亡等、在留資格、後見・保佐、【４　経済活動】収入、納課税、金融機関、【５　生　活】公的扶助、DV、虐待</t>
  </si>
  <si>
    <t>年金生活者等支援臨時福祉給付金（低所得の障害・遺族基礎年金受給者向け）支給事務</t>
  </si>
  <si>
    <t>「一億総活躍社会」の実現に向け、賃金引上げの恩恵が及びにくい低所得の高齢者を支援するために、住民税均等割非課税の６５歳以上の者に対し、給付金を支給するもの。、法令の名称（瀬戸市年金生活者等支援臨時福祉給付金（低所得の高齢者向け）支給事業実施要綱）</t>
  </si>
  <si>
    <t>支給対象者は、市町村民税（均等割）が課税されていない６５歳以上の者（市町村民税（均等割）が課税されている者の扶養親族等を除く）。ただし、生活保護制度内で対応されている被保護者等は対象としない。</t>
  </si>
  <si>
    <t>本人、本人以外：本人同意、</t>
  </si>
  <si>
    <t>「一億総活躍社会」の実現に向け、賃金引上げの恩恵が及びにくい低所得の障害・遺族基礎年金受給者を支援するために、住民税均等割非課税の障害・遺族基礎年金受給者に対し、給付金を支給するもの。、法令の名称（瀬戸市年金生活者等支援臨時福祉給付金（低所得の障害・遺族基礎年金受給者向け）支給事業実施要綱）</t>
  </si>
  <si>
    <t>支給対象者は、市町村民税（均等割）が課税されていない障害・遺族基礎年金受給者（市町村民税（均等割）が課税されている者の扶養親族等を除く）。ただし、生活保護制度内で対応されている被保護者等は対象としない。</t>
  </si>
  <si>
    <t>本人、本人以外：本人同意、本人同意以外（法令等に定めがある）</t>
  </si>
  <si>
    <t>地域福祉計画及び障害福祉計画策定事務</t>
  </si>
  <si>
    <t>地域福祉計画及び障害福祉計画を策定するための市民アンケート調査、法令の名称（障害者の日常生活及び社会生活を総合的に支援するための法律）</t>
  </si>
  <si>
    <t>市民無作為抽出３,０００人（地域福祉計画）１,５００人（障害福祉計画）</t>
  </si>
  <si>
    <t>【１　基本的事項】個人番号、世帯番号、氏名、住所、性別、生年月日、日本人・外国人区分、【２　心　身】障害</t>
  </si>
  <si>
    <t>電磁的方式（障害福祉システム）</t>
  </si>
  <si>
    <t>令和４年生活のしづらさになどに関する調査（全国在宅障害児・者等実態調査）事務</t>
  </si>
  <si>
    <t>【目的】在宅の障害児・者等の生活実態とニーズを把握することを目的とする。、【根拠】令和４年生活のしづらさなどに関する調査（全国在宅障害児・者等実態調査）調査要綱、</t>
  </si>
  <si>
    <t>無作為に抽出された調査区内で次の①～③のいずれかに該当する世帯員がいる世帯、① 身体障害者手帳・療育手帳・精神障害者保健福祉手帳を所持されている方、② 難病と診断されたことがある方、③ ①・②以外で心身に不調があることで日常生活のしづらさが生じている方、</t>
  </si>
  <si>
    <t>【１　基本的事項】氏名、住所、性別、年齢、【２　心身】健康状態、病歴、障害、身体的特徴、【４　経済活動】収入、就労状況、納課税、【５　生活】家庭状況、居住状況、交際、各種相談</t>
  </si>
  <si>
    <t>文書、図面、電磁的方式（障害福祉システム）</t>
  </si>
  <si>
    <t>福祉政策係</t>
  </si>
  <si>
    <t>生活資金融資あっせん</t>
  </si>
  <si>
    <t>生活困難な市民に一時的な資金を金融機関にあっせんするため、法令の名称（瀬戸市生活資金融資あっせん要綱）</t>
  </si>
  <si>
    <t>瀬戸市民</t>
  </si>
  <si>
    <t>【１　基本的事項】氏名、住所、性別、生年月日、電話番号、国・本籍、続柄、【３　社会的地位】職業・勤務先、勤務状況、【４　経済活動】収入、財産、納課税、金融機関、負債、【５　生　活】家庭状況、居住状況</t>
  </si>
  <si>
    <t>人権擁護委員管理</t>
  </si>
  <si>
    <t>人権擁護委員に関する事務管理のため、法令の名称（人権擁護委員法）</t>
  </si>
  <si>
    <t>人権擁護委員</t>
  </si>
  <si>
    <t>【１　基本的事項】個人番号、氏名、住所、性別、生年月日、電話番号、国・本籍、続柄【３　社会的地位】職業・勤務先、役職・地位、職歴、学歴、資格、賞罰、犯歴、</t>
  </si>
  <si>
    <t>本人、本人以外：本人同意、本人同意以外（委員の選考、任命等に当たり、人選に必要な範囲内で候補者に関する個人情報を収集するため。）</t>
  </si>
  <si>
    <t>保護司会管理</t>
  </si>
  <si>
    <t>保護司会の会員に事務処理のため、法令の名称（保護司法）</t>
  </si>
  <si>
    <t>保護司</t>
  </si>
  <si>
    <t>【１　基本的事項】氏名、住所、性別、生年月日、電話番号、国・本籍、続柄</t>
  </si>
  <si>
    <t>更生保護女性会会員管理</t>
  </si>
  <si>
    <t>更生保護女性会の会員に関する事務処理のため</t>
  </si>
  <si>
    <t>更生保護女性会会員</t>
  </si>
  <si>
    <t>遺族連合会会員管理</t>
  </si>
  <si>
    <t>遺族連合会の会員に関する事務処理のため</t>
  </si>
  <si>
    <t>遺族連合会会員</t>
  </si>
  <si>
    <t>行旅病人・行旅死亡人関係事務</t>
  </si>
  <si>
    <t>行旅病人及び行旅死亡人に関する事務のため、法令の名称（　行旅病人及行旅死亡人取扱法、瀬戸市行旅病人及行旅死亡人取扱法施行規則）</t>
  </si>
  <si>
    <t>行旅病人及び行旅死亡人</t>
  </si>
  <si>
    <t>【１　基本的事項】氏名、性別、出生・死亡等</t>
  </si>
  <si>
    <t>本人、本人以外：本人同意以外（行旅病人及行旅死亡人取扱法、瀬戸市行旅病人及行旅死亡人取扱法施行規則の規定による）</t>
  </si>
  <si>
    <t>寄附採納関係事務</t>
  </si>
  <si>
    <t>寄附金・寄附物品の採納に関する事務、法令の名称（　地方自治法第９６条）</t>
  </si>
  <si>
    <t>寄附者（個人・法人等）</t>
  </si>
  <si>
    <t>瀬戸市WEP（弱者保護）ネットワーク事務</t>
  </si>
  <si>
    <t>行方不明者の早急な保護、救出を図る。、法令の名称（弱者緊急保護に関する連絡会議〔瀬戸WEP（弱者保護）ネットワーク実施要領〕）</t>
  </si>
  <si>
    <t>行方不明となった認知症老人、精神疾患者、年少者</t>
  </si>
  <si>
    <t>【１　基本的事項】氏名、住所、性別、生年月日、行方不明月日、行方不明の状況、【２　心　身】障害、身体的特徴</t>
  </si>
  <si>
    <t>瀬戸市災害見舞金及び弔慰金支給事務</t>
  </si>
  <si>
    <t>瀬戸市災害見舞金及び弔慰金支給に関する事務処理のため、法令の名称（　瀬戸市災害見舞金及び弔慰金支給要綱）</t>
  </si>
  <si>
    <t>住民基本台帳に登録のある市民</t>
  </si>
  <si>
    <t>【１　基本的事項】氏名、住所、性別、生年月日、電話番号、国・本籍、続柄、親族関係、転出入、【５　生　活】火災及び原因の概要</t>
  </si>
  <si>
    <t>本人、本人以外：本人同意、本人同意以外（各種行政サービスおよび市の施策に関わる調査における資格の要件の確認、権利関係の把握、対象者の選出等を行うに当たり、個人情報を保有する実施機関の他の個人情報取扱事務、他の実施機関、国又はほかの地方公共団体から収集するため）</t>
  </si>
  <si>
    <t>生活困窮者自立支援事務</t>
  </si>
  <si>
    <t>生活困窮者に対する相談業務、支援業務、法令の名称（生活困窮者自立支援法）</t>
  </si>
  <si>
    <t>生活困窮による相談者</t>
  </si>
  <si>
    <t>【１　基本的事項】氏名、住所、性別、生年月日、電話番号、国・本籍、続柄、親族関係、婚歴、転出入、出生・死亡等、在留資格、旅券、後見・保佐、【２　心　身】健康状態、病歴、障害、身体的特徴、【３　社会的地位】職業・勤務先、役職・地位、職歴、学歴、資格、団体加入、賞罰、勤務状況、学業状況、犯歴、【４　経済活動】収入、財産、納課税、金融機関、取引状況、負債、破産、支出、【５　生　活】家庭状況、居住状況、趣味・嗜好、交際、各種相談、公的扶助</t>
  </si>
  <si>
    <t>本人、本人以外：本人同意　本人同意以外（生活困窮者自立支援法の規定による）</t>
  </si>
  <si>
    <t>文書、電磁的方式（相談支援機関業務支援ツール）</t>
  </si>
  <si>
    <t>戦没者等の遺族に対する特別弔慰金受付事務</t>
  </si>
  <si>
    <t>戦没者等の遺族に対する特別弔慰金支給のため、法令の名称（戦没者等の遺族に対する特別弔慰金支給法）</t>
  </si>
  <si>
    <t>戦没者等の遺族に対する特別弔慰金支給対象者</t>
  </si>
  <si>
    <t>戦傷病者等の妻に対する特別給付金受付事務</t>
  </si>
  <si>
    <t>戦傷病者等の妻に対する特別給付金の支給のため、法令の名称（戦傷病者等の妻に対する特別給付金支給法）</t>
  </si>
  <si>
    <t>戦傷病者等の妻に対する特別弔慰金支給対象者</t>
  </si>
  <si>
    <t>【１　基本的事項】個人番号、氏名、住所、性別、生年月日、電話番号、国・本籍、続柄、親族関係、婚歴、出生・死亡等、</t>
  </si>
  <si>
    <t>社会福祉法人管理事務</t>
  </si>
  <si>
    <t>社会福祉法人に関する事務処理のため、法令の名称（　社会福祉法　）</t>
  </si>
  <si>
    <t>社会福祉法人</t>
  </si>
  <si>
    <t>本人、本人以外：本人同意以外（社会福祉法第３１条の規定による）</t>
  </si>
  <si>
    <t>令和５・６年度物価高騰に伴う非課税世帯等に対する支援給付金給付事業</t>
  </si>
  <si>
    <t>「電力・ガス・食料品等価格高騰重点支援地方交付金」（令和５年３月２８日閣議決定）の趣旨を踏まえ、エネルギー・食料品等の物価高騰の影響を受けている方々に対し、直面している困難を乗り越えられるよう支援することを目的とする。「電力・ガス・食料品等価格高騰重点支援地方交付金」（令和５年３月２８日閣議決定）</t>
  </si>
  <si>
    <t>非課税世帯等給付金受給者</t>
  </si>
  <si>
    <t>【１　基本的事項】個人番号、氏名、住所、性別、生年月日、電話番号、国・本籍、続柄、親族関係、婚歴、転出入、出生・死亡等、在留資格、後見・保佐、【４　経済活動】納課税、金融機関、</t>
  </si>
  <si>
    <t>本人、本人以外：本人同意以外（市の施策に関わる調査における対象者の選出等を行うに当たり、個人情報を保有する実施機関から収集するため。）</t>
  </si>
  <si>
    <t>瀬戸市物価高騰重点支援給付金支給事業</t>
  </si>
  <si>
    <t>【目的】「デフレ完全脱却のための総合経済対策」（令和５年１１月２日閣議決定）に基づき、物価高騰対応重点支援地方創生臨時交付金を活用した市町村民税非課税世帯に対する給付事業を実施することを目的とする。【根拠】瀬戸市物価高騰重点支援給付金支給事業実施要綱</t>
  </si>
  <si>
    <t>非課税世帯等給付金支給対象世帯、家計急変世帯</t>
  </si>
  <si>
    <t>【１　基本的事項】個人番号、氏名、住所、性別、生年月日、電話番号、国・本籍、続柄、親族関係、転出入、出生・死亡等、在留資格、後見・保佐【３　社会的地位】職業・勤務先【４　経済活動】収入、納課税、金融機関、取引状況</t>
  </si>
  <si>
    <t>本人、本人以外：本人同意、本人同意以外（市の施策に関わる対象者の抽出等を行うに当たり、個人情報を保有する実施機関から収集するため。）</t>
  </si>
  <si>
    <t>瀬戸市学習・生活支援事業に係る事務</t>
  </si>
  <si>
    <t>生活困窮者自立支援法第７条第２項に基づき、生活困窮世帯の子どもを対象に学習支援等を行う。</t>
  </si>
  <si>
    <t>生活困窮世帯の中学生等で学習支援の利用を希望する者</t>
  </si>
  <si>
    <t>【１　基本的事項】氏名、住所、性別、生年月日、電話番号、【２　心　身】健康状態、病歴、障害、身体的特徴、【３　社会的地位】学業状況、学歴、【５　生　活】家庭状況、公的扶助</t>
  </si>
  <si>
    <t>高齢者福祉課</t>
  </si>
  <si>
    <t>介護保険料係</t>
  </si>
  <si>
    <t>介護保険に関する事務</t>
  </si>
  <si>
    <t>・介護保険被保険者の被保険者資格に関する情報の管理、・介護保険被保険者の介護保険料算定、徴収、法令の名称（介護保険法、介護保険法施行令、介護保険法施行規則、瀬戸市介護保険条例）、</t>
  </si>
  <si>
    <t>【１　基本的事項】個人番号、宛名コード、氏名、住所、性別、生年月日、電話番号、国・本籍、送付先名、送付先住所、介護保険被保険者番号、介護保険料特別徴収（調定額、収納額、未納額、過誤納額、還付日）、介護保険料普通徴収（調定額、収納額、未納額、過誤納額、還付日、延滞金額、延滞金未納額、領収日、欠損額）、介護給付実績、課税年金収入額、給与所得額、公的年金等所得額、所得金額調整控除額、市民税所得割額、市民税均等割額、市民税所得割額減免額、市民税均等割額減免額、口座情報（金融機関、店名、種別、番号、名義人）、医療保険情報（医療保険種別、医療保険者番号、医療保険者名称、医療保険者住所、医療保険者電話番号、医療保険記号番号枝番、医療保険資格区分、医療保険被保険者氏名、医療保険資格取得日、医療給付実績）、生活保護の記録（受給開始日、受給廃止日、受給停止日、ケース番号）、督促催告の記録、執行停止記録、不納欠損記録、滞納処分記録、交渉記事</t>
  </si>
  <si>
    <t>本人、本人以外：法令等に定めがある、（根拠法令　介護保険法第12条、202条、203条、介護保険法施行規則第23条、瀬戸市介護保険条例第12条）、</t>
  </si>
  <si>
    <t>文書・電磁的方式（介護保険システム）</t>
  </si>
  <si>
    <t>高齢者福祉計画及び介護保険事業計画策定事務</t>
  </si>
  <si>
    <t>策定事務を遂行するにあたり、基礎調査を実施する必要があるため、法令の名称（根拠法令　老人福祉法第２０条の８・介護保険法第１１７条）、</t>
  </si>
  <si>
    <t>介護保険の被保険者</t>
  </si>
  <si>
    <t>【１　基本的事項】氏名、住所、性別、生年月日、続柄、被保険者番号、【２　心　身】健康状態、病歴、介護状態、介護給付実績、【３　経済活動】就業状況、【４　生　活】家庭状況、介護サービスの利用状況</t>
  </si>
  <si>
    <t>本人、本人以外：本人同意、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　　　　　　　　　　　　　　　　</t>
  </si>
  <si>
    <t>文書・電磁的方式（USBメモリ）</t>
  </si>
  <si>
    <t>介護認定給付係</t>
  </si>
  <si>
    <t>社会福祉法人等による利用者負担軽減事務</t>
  </si>
  <si>
    <t>低所得等による生計困難な者に関する介護保険サービス利用料等の軽減、法令の名称（社会福祉法人等による利用者負担額の軽減制度に係る実施要綱）</t>
  </si>
  <si>
    <t>【１　基本的事項】氏名、住所、性別、生年月日、電話番号、介護保険認定区分、扶養の有無【４　経済活動】収入、財産、納課税、金融機関、取引状況、負債、破産、支出、所得状況、口座番号【５　生　活】公的扶助</t>
  </si>
  <si>
    <t>介護認定・給付事務</t>
  </si>
  <si>
    <t>介護保険被保険者の介護認定及び介護給付（予防給付）、法令の名称（介護保険法、介護保険施行令、介護保険施行規則、瀬戸市介護保険条例）</t>
  </si>
  <si>
    <t>【１　基本的事項】個人番号、氏名、住所、性別、生年月日、電話番号、国・国籍、続柄、親族関係、婚歴、転出入、出生・死亡等、年金種別・、番号、介護保険被保険者番号、介護認定区分、介護給付実績、医療保険者番号、医療保険被保険者番号、医療給付実績【２　心　身】健康状態、病歴、障害、身体的特徴【３　社会的地位】職業・勤務先、役職・地位、職歴、学歴、資格、団体加入、賞罰、勤務状況、学業状況、犯歴【４　経済活動】【４　経済活動】収入、財産、納課税、金融機関、取引状況、所得状況、口座番号、【５　生　活】家庭状況、居住状況、公的扶助</t>
  </si>
  <si>
    <t>本人、本人同意以外（介護保険法第202条、203条の規定により個人情報を収集するため。また、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</si>
  <si>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介護予防・日常生活支援総合事業の事業対象者判定及びサービス提供に係る事務</t>
  </si>
  <si>
    <t>介護予防・日常生活支援総合事業の事業対象者判定を行い、事業対象者及び要支援者に対し総合事業のサービスを実施するため。、法令の名称（介護保険法、介護保険法施行令、介護保険法施行規則、地域支援事業実施要綱、瀬戸市介護保険条例、瀬戸市介護予防・日常生活支援総合事業実施要綱）</t>
  </si>
  <si>
    <t>介護保険第一号被保険者</t>
  </si>
  <si>
    <t>【１　基本的事項】氏名、住所、性別、生年月日、電話番号、国・本籍、続柄、親族関係、婚歴、転出入、出生・死亡等、年金種別・番号、介護保険被保険者番号、介護給付実績、医療保険被保険者番号、医療給付実績【２　心　身】健康状態、病歴、障害、身体的特徴【３　社会的地位】職業・勤務先、役職・地位、職歴、学歴、資格、団体加入、賞罰、勤務状況、学業状況、犯歴【４　経済活動】収入、財産、納課税、金融機関、取引状況、所得状況、口座番号【５　生　活】家庭状況、居住状況、公的扶助</t>
  </si>
  <si>
    <t>本人、本人同意以外（介護保険法第202条、203条の規定により個人情報を収集する為ため。また、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</si>
  <si>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瀬戸市訪問介護利用者負担額の軽減事務</t>
  </si>
  <si>
    <t>低所得世帯であって、障害者ホームヘルプサービス利用者等に対する、訪問介護サービスの利用者負担の軽減、法令の名称（瀬戸市訪問介護利用者負担軽減措置実施要項）</t>
  </si>
  <si>
    <t>収入、課税額、所得額、所得控除額、税額控除額、減免額</t>
  </si>
  <si>
    <t>本人、本人同意以外（各種行政サービス及び市の施策に関わる調査における資格の要件の確認）</t>
  </si>
  <si>
    <t>地域支援係</t>
  </si>
  <si>
    <t>敬老事業補助金交付事務</t>
  </si>
  <si>
    <t>敬老事業に係る補助金の交付、法令の名称（老人福祉法・瀬戸市敬老事業補助金交付要綱）</t>
  </si>
  <si>
    <t>７５才以上の高齢者</t>
  </si>
  <si>
    <t>【１　基本的事項】氏名、住所、生年月日、</t>
  </si>
  <si>
    <t>本人以外：本人同意以外（各種行政サービス及び市の施策に関わる調査における資格の要件の確認、権利関係の把握、対象者の選出等を行うにあたり、個人情報を保有する実施期間の他の個人情報取扱事務、他の実施期間、国又は他の地方公共団体から収集するため）</t>
  </si>
  <si>
    <t>緊急通報装置設置費等補助事業</t>
  </si>
  <si>
    <t>緊急通報装置設置の決定、法令の名称（瀬戸市ひとり暮らし老人等緊急通報装置設置費等補助事業実施要綱）</t>
  </si>
  <si>
    <t>緊急通報装置設置費等の補助申請者</t>
  </si>
  <si>
    <t>【１　基本的事項】氏名、続柄、親族関係、【２　心　身】障害</t>
  </si>
  <si>
    <t>瀬戸市養護老人ホーム陶寿荘利用者に関する事務</t>
  </si>
  <si>
    <t>老人ホーム入所措置の決定、法令の名称（老人福祉法第１１条１項）</t>
  </si>
  <si>
    <t>老人ホーム入所申請者</t>
  </si>
  <si>
    <t>【１　基本的事項】氏名、住所、性別、生年月日、親族関係【２　心　身】健康状態、病歴、障害【４　経済活動】収入、財産、納課税、金融機関【５　生　活】家庭状況、公的扶助</t>
  </si>
  <si>
    <t>本人、本人以外：本人同意以外（老人福祉法第１１条第１項の規定により個人情報を収集するため）</t>
  </si>
  <si>
    <t>高齢者世帯調査業務</t>
  </si>
  <si>
    <t>高齢者調査台帳の作成、法令の名称（老人福祉法）</t>
  </si>
  <si>
    <t>６５才以上の高齢者</t>
  </si>
  <si>
    <t>【１　基本的事項】氏名、住所、性別、生年月日、電話番号、転出入、出生・死亡等、緊急連絡先【２　心　身】健康状態、【５　生　活】家庭状況、居住状況、</t>
  </si>
  <si>
    <t>本人、本人以外：本人同意以外（老人福祉法第五条の四第二項の規定により個人情報を収集するため）</t>
  </si>
  <si>
    <t>敬老祝金の支給業務</t>
  </si>
  <si>
    <t>敬老祝金の支給、法令の名称（老人福祉法・瀬戸市敬老金支給要綱）</t>
  </si>
  <si>
    <t>かぞえ１００才の高齢者</t>
  </si>
  <si>
    <t>配食サービス事業</t>
  </si>
  <si>
    <t>配食サービスの要否の決定及び配食の実施、法令の名称（瀬戸市配食サービス事業実施要綱）</t>
  </si>
  <si>
    <t>【１　基本的事項】氏名、住所、性別、生年月日、電話番号、続柄、【２　心　身】健康状態、病歴、障害、身体的特徴、【５　生　活】家庭状況、</t>
  </si>
  <si>
    <t>本人、本人以外：本人同意、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</si>
  <si>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介護福祉手当支給事業</t>
  </si>
  <si>
    <t>介護福祉手当受給資格の認定及び手当の支給、法令の名称（瀬戸市介護福祉手当支給要綱）</t>
  </si>
  <si>
    <t>【１　基本的事項】個人番号、氏名、住所、性別、生年月日、電話番号、要介護認定区分【２　心　身】要介護認定区分【４　経済活動】納課税、金融機関、【５　生　活】家庭状況、公的扶助、</t>
  </si>
  <si>
    <t>本人、本人以外：本人同意、本人同意以外（瀬戸市行政手続における特定の個人を識別するための番号の利用等に関する法律に基づく個人番号の利用及び特定個人情報の提供に関する条例の規定により個人情報を収集するため）</t>
  </si>
  <si>
    <t>文書、電磁的方式（あゆむくん）</t>
  </si>
  <si>
    <t>地域包括支援センター運営事業</t>
  </si>
  <si>
    <t>高齢者の心身の健康保持と生活安定のために必要な援助を行うため、世帯訪問による実態把握や相談業務を行う。、法令の名称（介護保険法　第１１５条の３９）</t>
  </si>
  <si>
    <t>市内在住の６５歳以上高齢者</t>
  </si>
  <si>
    <t>【１　基本的事項】氏名、住所、性別、生年月日、電話番号、続柄、親族関係、婚歴、転出入、出生・死亡等、後見・保佐、【２　心　身】健康状態、病歴、障害、【３　社会的地位】職業・勤務先、【４　経済活動】収入、【５　生　活】家庭状況、居住状況、趣味・嗜好、公的扶助、</t>
  </si>
  <si>
    <t>文書、電磁的方式（ほのぼの）</t>
  </si>
  <si>
    <t>在日外国人高齢者福祉給付金</t>
  </si>
  <si>
    <t>国民年金の給付を受けることができない外国人に対して、在日外国人福祉給付金を支給し、福祉の増進を図る。、法令の名称（在日外国人福祉給付支給要綱）</t>
  </si>
  <si>
    <t>大正１５年４月１日以前に生まれた方で、昭和５７年１月１日前から引き続いて外国人登録されている方、本市に引き続き１年以上住所を有する方、公的年金を受給していない方など、要綱に該当される方。</t>
  </si>
  <si>
    <t>【１　基本的事項】氏名、住所、性別、生年月日、電話番号、国・本籍、続柄、親族関係、転出入【２　心　身】障害【４　経済活動】収入、納課税、金融機関</t>
  </si>
  <si>
    <t>本人、本人以外：本人同意、本人同意以外（瀬戸市行政手続きにおける特定の個人を識別するための番号の利用等に関する法律に基づく個人番号の利用及び特定個人情報の提供に関する条例の規定により個人情報を収集するため）</t>
  </si>
  <si>
    <t>徘徊高齢者家族支援サービス事業</t>
  </si>
  <si>
    <t>徘徊高齢者家族支援サービスの決定及び実施、法令の名称（徘徊高齢者家族支援サービス事業要綱）</t>
  </si>
  <si>
    <t>高齢者世話付住宅生活援助員派遣事業</t>
  </si>
  <si>
    <t>高齢者世話付住宅に居住する高齢者に対し生活援助員を派遣して、生活指導・相談、安否の確認、一時的な家事援助、緊急時の対応等のサービスを提供することによって、これらの者が自立して安全かつ快適な生活を営むことができるよう、その住宅生活を支援することを目的とする。、法令の名称（　瀬戸市高齢者世話付住宅生活援助員派遣事業実施要綱　）</t>
  </si>
  <si>
    <t>高齢者世話付住宅に居住する者</t>
  </si>
  <si>
    <t>【１　基本的事項】個人番号、氏名、住所、生年月日、電話番号、続柄、緊急連絡先【２　心　身】健康状態、【３　社会的地位】勤務状況、【４　経済活動】収入、納課税、【５　生　活】家庭状況、居住状況、各種相談、</t>
  </si>
  <si>
    <t>本人、本人以外：本人同意以外（瀬戸市行政手続における特定の個人を識別するための番号の利用等に関する法律に基づく個人番号の利用及び特定個人情報の提供に関する条例の規定により個人情報を収集するため）</t>
  </si>
  <si>
    <t>成年後見制度事務</t>
  </si>
  <si>
    <t>成年後見制度の利用を要する市民の支援、法令の名称（老人福祉法）</t>
  </si>
  <si>
    <t>成年後見制度利用申請者</t>
  </si>
  <si>
    <t>【１　基本的事項】氏名、住所、性別、生年月日、電話番号、国・本籍、続柄、親族関係、婚歴、転出入、出生・死亡等、後見・保佐、【２　心　身】健康状態、病歴、障害、身体的特徴、【３　社会的地位】職業・勤務先、役職・地位、職歴、学歴、勤務状況、学業状況、【４　経済活動】収入、財産、納課税、金融機関、取引状況、所得状況、口座番号、負債、破産、支出、【５　生　活】家庭状況、居住状況、各種相談、公的扶助、</t>
  </si>
  <si>
    <t>健康診断書料助成事務</t>
  </si>
  <si>
    <t>健康診断書利用料の軽減、法令の名称（　健康診断書料助成事業実施要綱　）</t>
  </si>
  <si>
    <t>健康診断書料助成申請者</t>
  </si>
  <si>
    <t>【１　基本的事項】個人番号、氏名、住所、性別、生年月日、電話番号、続柄【２　心　身】健康状態、病歴、障害、身体的特徴【４　経済活動】納課税、金融機関、口座番号</t>
  </si>
  <si>
    <t>訪問理美容サービス事務</t>
  </si>
  <si>
    <t>介護認定者等に対する訪問理美容サービスの提供、法令の名称（　訪問理美容サービス事業実施要綱　）</t>
  </si>
  <si>
    <t>訪問理美容サービス利用申請者</t>
  </si>
  <si>
    <t>【１　基本的事項】氏名、住所、性別、生年月日、電話番号、続柄、親族関係、介護認定区分【２　心　身】身体的特徴、</t>
  </si>
  <si>
    <t>数え百歳以上長寿調査事務</t>
  </si>
  <si>
    <t>対象者に対し、お祝い状及び記念品を贈呈するために関係調査を行い、県に報告する事務。、法令の名称（老人福祉法、老人の日記念百歳高齢者に対するお祝い状及び記念品の贈呈要綱、愛知県敬老祝い品贈呈規則）</t>
  </si>
  <si>
    <t>数え百歳以上高齢者</t>
  </si>
  <si>
    <t>【１　基本的事項】氏名、住所、性別、生年月日、転出入、出生・死亡等、</t>
  </si>
  <si>
    <t>ひとり歩き高齢者おかえりサポート事業登録事務</t>
  </si>
  <si>
    <t>ひとり歩きをするおそれのある高齢者やその家族の支援、法令の名称（瀬戸市ひとり歩き高齢者おかえりサポート事業実施要綱）</t>
  </si>
  <si>
    <t>ひとり歩き高齢者おかえりサポート事業登録者</t>
  </si>
  <si>
    <t>【１　基本的事項】氏名、住所、性別、生年月日、電話番号、【２　心　身】健康状態、病歴、障害、身体的特徴、【５　生　活】家庭状況、居住状況、趣味・嗜好、交際、</t>
  </si>
  <si>
    <t>本人以外：本人同意以外（所在不明、心神喪失等の事由により、本人から収集することが困難なため）</t>
  </si>
  <si>
    <t>文書、電磁的方式（ＰＤＦ）</t>
  </si>
  <si>
    <t>介護予防・日常生活支援総合事業担い手養成研修に係る事務</t>
  </si>
  <si>
    <t>介護予防・日常生活支援総合事業担い手養成研修の研修修了者を、総合事業の担い手として研修修了者台帳に登録し、管理するため。、法令の名称（瀬戸市介護予防・日常生活支援総合事業実施要綱、瀬戸市介護予防・日常生活支援総合事業担い手養成研修実施要綱）</t>
  </si>
  <si>
    <t>【１　基本的事項】氏名、住所、性別、生年月日、電話番号、【３　社会的地位】資格、</t>
  </si>
  <si>
    <t>認知症総合支援事業</t>
  </si>
  <si>
    <t>保健・医療・福祉の様々な分野の専門職が、初期の段階で認知症による症状の悪化防止のための支援を行ったり、認知症の方やその疑いのある方に対して総合的な支援を行う事業。、法令の名称（介護保険法　第１１５条の４５第２項第６号）</t>
  </si>
  <si>
    <t>【１　基本的事項】氏名、住所、性別、生年月日、電話番号、続柄、親族関係、婚歴、転出入、出生・死亡等、後見・保佐、【２　心　身】健康状態、病歴、障害、【３　社会的地位】職業・勤務先、【４　経済活動】収入、【５　生　活】家庭状況、居住状況、趣味・嗜好、各種相談、公的扶助、</t>
  </si>
  <si>
    <t>本人、本人以外：本人同意以外（所在不明、心神喪失等の事由により、本人から収集することが困難なため）</t>
  </si>
  <si>
    <t>災害時支援台帳（避難行動要支援者）作成事務</t>
  </si>
  <si>
    <t>災害等の非常時における救助活動等の円滑な実施のため、事前に情報を把握するため、法令の名称　災害対策基本法第４９条の１０</t>
  </si>
  <si>
    <t>高齢者や障害がある方等の要援護者（避難行動要支援者）</t>
  </si>
  <si>
    <t>【１基本的事項】氏名、住所、性別、生年月日、電話番号、続柄、親族関係、手帳番号、緊急連絡先【２　心　身】健康状態、障害、身体的特徴、【５　生　活】家庭状況、居住状況</t>
  </si>
  <si>
    <t>本人、本人以外：本人同意、本人同意以外（災害対策基本法第４９条の１０第４項の規定により個人情報を収集するため）</t>
  </si>
  <si>
    <t>瀬戸市ひとり暮らし高齢者等見守りシステム体制整備事業</t>
  </si>
  <si>
    <t>見守りシステム機器設置の決定、法令の名称（瀬戸市ひとり暮らし高齢者等見守りシステム体制整備事業実施要綱）</t>
  </si>
  <si>
    <t>瀬戸市ひとり暮らし高齢者等見守りシステム体制整備事業機器設置申請者</t>
  </si>
  <si>
    <t>【１　基本的事項】氏名、住所、性別、生年月日、電話番号、続柄、親族関係、後見・保佐、【２　心　身】障害、【５　生　活】家庭状況、居住状況、</t>
  </si>
  <si>
    <t>本人、本人以外：本人同意以外（各種行政サービス及び市の施策に関わる調査における資格の要件の確認、権利関係の把握、対象者の選出等を行うにあたり、個人情報を保有する実施期間の他の個人情報取扱事務、他の実施期間、国又は他の地方公共団体から収集するため）</t>
  </si>
  <si>
    <t>瀬戸市認知症高齢者等個人賠償責任保険事業</t>
  </si>
  <si>
    <t>個人賠償責任保険の加入、法令の名称（瀬戸市認知症高齢者等個人賠償責任保険事業実施要綱）</t>
  </si>
  <si>
    <t>瀬戸市認知症高齢者等個人賠償責任保険事業加入申請者</t>
  </si>
  <si>
    <t>【１　基本的事項】氏名、住所、性別、生年月日、電話番号、続柄、親族関係、後見・保佐、【２　心　身】健康状態、病歴、障害、【５　生　活】家庭状況、居住状況、</t>
  </si>
  <si>
    <t>文書電磁的方式（ＰＤＦ）</t>
  </si>
  <si>
    <t>個別避難計画作成事務</t>
  </si>
  <si>
    <t>避難行動要支援者について、避難支援等を実施するための計画を作成するため、法令の名称　災害対策基本法第４９条の１４</t>
  </si>
  <si>
    <t>高齢者や障害者がある方等の要援護者（避難行動要支援者）</t>
  </si>
  <si>
    <t>【１　基本的事項】氏名、性別、住所、生年月日、電話番号、親族関係、続柄【２　心　身】健康状態、病歴、障害、身体的特徴【５　生　活】家庭状況、居住状況、避難サポーター</t>
  </si>
  <si>
    <t>本人、本人以外：本人同意、本人同意以外（災害対策基本法第４９条の１４第５項の規定により個人情報を収集するため）</t>
  </si>
  <si>
    <t>こども未来課</t>
  </si>
  <si>
    <t>こども未来係</t>
  </si>
  <si>
    <t>瀬戸市子ども会連絡協議会役員等管理業務</t>
  </si>
  <si>
    <t>瀬戸市子ども会連絡協議会に関する役員等を記録管理するため</t>
  </si>
  <si>
    <t>瀬戸市子ども会連絡協議会の役員、常任理事、理事、単位子ども会、世話人代表、インストラクター、単位子ども会会員</t>
  </si>
  <si>
    <t>子どもガイドの無償提供に関する取扱事務</t>
  </si>
  <si>
    <t>瀬戸市子どもガイドの無償提供に関する取扱要綱</t>
  </si>
  <si>
    <t>瀬戸市子ども・子育て支援事業計画策定業務</t>
  </si>
  <si>
    <t>瀬戸市子ども・子育て支援事業計画策定に関し、市民ニーズ調査等、計画策定に必要な業務を実施するため。法令の名称（子ども・子育て法）</t>
  </si>
  <si>
    <t>満０歳から１２歳までの子を持つ世帯</t>
  </si>
  <si>
    <t>【１　基本的事項】氏名、住所、性別、生年月日、続柄、出生・死亡等、【２　心　身】障害、</t>
  </si>
  <si>
    <t>瀬戸市子ども・子育て会議委員の任命事務</t>
  </si>
  <si>
    <t>子ども・子育て支援法に基づき設置する瀬戸市子ども・子育て会議委員を任命するにあたり、候補者に関する個人情報の収集が必要なため。</t>
  </si>
  <si>
    <t>満２０歳以上の住民</t>
  </si>
  <si>
    <t>【１　基本的事項】個人番号、氏名、住所、性別、生年月日、続柄、出生・死亡等、【３　社会的地位】職業・勤務先、役職・地位、資格、団体加入、【５　生　活】家庭状況、居住状況、</t>
  </si>
  <si>
    <t>文書、文書電磁的方式（エクセル）</t>
  </si>
  <si>
    <t>母子健康手帳及び妊産婦乳児健康診査受診券の交付</t>
  </si>
  <si>
    <t>妊産婦及び乳児の健康保持・増進及び異常の早期発見・早期治療をするために、医療機関の適正な受診の推進、育児支援のために相談並びに指導を実施する。法令の名称（母子保健法）</t>
  </si>
  <si>
    <t>妊産婦及び１歳未満の乳児</t>
  </si>
  <si>
    <t>【１　基本的事項】個人番号、氏名、住所、性別、生年月日、電話番号、国・本籍、続柄、親族関係、婚歴、住民移動日、出生・死亡等、在留資格、【２　心　身】健康状態、病歴、障害、身体的特徴、【３　社会的地位】職業・勤務先、【５　生　活】家庭状況、居住状況、趣味・嗜好、交際、各種相談、</t>
  </si>
  <si>
    <t>本人、本人以外（本人同意）</t>
  </si>
  <si>
    <t>放課後学級運営事務</t>
  </si>
  <si>
    <t>業務委託先からの事業計画・事業報告収受</t>
  </si>
  <si>
    <t>放課後学級利用児童及び保護者</t>
  </si>
  <si>
    <t>【１　基本的事項】氏名、住所、性別、生年月日、電話番号、続柄、【２　心　身】健康状態、障害、【３　社会的地位】職業・勤務先、</t>
  </si>
  <si>
    <t>本人以外（本人同意）</t>
  </si>
  <si>
    <t>児童クラブ活動補助業務</t>
  </si>
  <si>
    <t>補助対象事業者からの事業計画・実績報告収受　法令の名所（児童福祉法）</t>
  </si>
  <si>
    <t>放課後児童クラブ利用児童、保護者及び放課後児童支援員（補助員含む）</t>
  </si>
  <si>
    <t>【１　基本的事項】氏名、住所、性別、生年月日、電話番号、国・本籍、続柄、親族関係、婚歴、転出入、出生・死亡等【２　心　身】健康状態、障害【３　社会的地位】職業・勤務先、職歴、学歴、資格、勤務状況【５　生　活】家庭状況</t>
  </si>
  <si>
    <t>子ども・若者相談業務</t>
  </si>
  <si>
    <t>下記の対象者に対し、必要な情報提供、相談、助言等により支援を行うとともに、関係機関との連絡調整等を実施するため。法令の名称（子ども・子育て支援法、児童福祉法、児童虐待防止法、子ども・若者育成支援推進法）</t>
  </si>
  <si>
    <t>妊娠期および０歳～概ね３９歳までの子ども・若者とその家族、支援者</t>
  </si>
  <si>
    <t>【１　基本的事項】個人番号、氏名、住所、性別、生年月日、電話番号、国・本籍、続柄、親族関係、婚歴、転出入、出生・死亡等、在留資格、【２　心　身】健康状態、病歴、障害、身体的特徴、【３　社会的地位】職業・勤務先、役職・地位、職歴、学歴、資格、賞罰、勤務状況、学業状況、犯歴、【４　経済活動】収入、財産、納課税、負債、支出、【５　生　活】家庭状況、居住状況、趣味・嗜好、交際、各種相談、公的扶助、</t>
  </si>
  <si>
    <t>本人、本人以外：法令に定めがある（根拠法令　子ども・子育て支援法、児童福祉法、児童虐待防止法、子ども・若者育成支援推進法）・本人同意・緊急性</t>
  </si>
  <si>
    <t>文書、電磁的方式（エクセル、ワード）</t>
  </si>
  <si>
    <t>目的外利用、外部提供、</t>
  </si>
  <si>
    <t>病児保育施設利用登録事務</t>
  </si>
  <si>
    <t>病気の治療中又は病気の回復期にある児童の保育　法令の名称（　子ども・子育て支援法　）</t>
  </si>
  <si>
    <t>病児保育施設利用者及びその保護者</t>
  </si>
  <si>
    <t>【１　基本的事項】氏名、住所、性別、生年月日、電話番号、続柄、子ども医療費受給者証番号、被保険者証番号、保険者番号【２　心　身】健康状態、障害、【３　社会的地位】職業・勤務先、勤務状況、</t>
  </si>
  <si>
    <t>文書、電磁的方式（　あいち電子申請システム　　）</t>
  </si>
  <si>
    <t>瀬戸市子ども・若者総合支援金交付事務</t>
  </si>
  <si>
    <t>経済的背景、虐待等の理由により困難を抱える子ども・若者のうち、自立に困難を有する子ども・若者に対して、自立し、未来を拓いていくための支援をすることを目的として、瀬戸市子ども・若者総合支援金を交付する。、法的根拠：瀬戸市子ども・若者総合支援金交付要綱</t>
  </si>
  <si>
    <t>支援対象者及び支援対象者の保護者</t>
  </si>
  <si>
    <t>【１　基本的事項】氏名、住所、性別、生年月日、電話番号、国・本籍、続柄、親族関係、婚歴、転出入、出生・死亡等、在留資格、旅券、後見・保佐、【４　経済活動】納課税、金融機関、【５　生　活】家庭状況、居住状況、公的扶助</t>
  </si>
  <si>
    <t>瀬戸市子ども総合計画改定に係るアンケート調査業務</t>
  </si>
  <si>
    <t>瀬戸市子ども総合計画改定に際し、計画改定に必要となる子どもや保護者の意向等に関するアンケート調査を実施するため。（事務の法的根拠：こども基本法、子ども・子育て支援法、子ども・若者育成支援推進法、子どもの貧困対策の推進に関する法律）</t>
  </si>
  <si>
    <t>令和５年度に6歳に達する幼児、小学5年生及びその保護者全員、中学2年生及びその保護者全員、令和５年度に17歳に達する者、令和５年度中に19歳～29歳に達する者から無作為抽出した1,000人</t>
  </si>
  <si>
    <t>【１　基本的事項】個人番号、氏名、住所、性別、生年月日【３　社会的地位】学業状況</t>
  </si>
  <si>
    <t>本人同意以外（　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　）</t>
  </si>
  <si>
    <t>文書、電磁的方式（　エクセル　）</t>
  </si>
  <si>
    <t>こども福祉係</t>
  </si>
  <si>
    <t>ひとり親家庭等にかかる手当支給業務</t>
  </si>
  <si>
    <t>母子福祉関係手当（児童扶養手当、愛知県遺児手当、瀬戸市遺児修学手当）を受給者に支給するため。、法令の名称：児童扶養手当法、同施行令、同施行規則、愛知県遺児手当支給規則、瀬戸市遺児修学手当支給条例、同施行規則</t>
  </si>
  <si>
    <t>給付金の申請者及び申請者と同居している扶養義務者、手当認否に必要な調査の対象者等</t>
  </si>
  <si>
    <t>【１　基本的事項】個人番号、氏名、住所、性別、生年月日、電話番号、国・本籍、続柄、親族関係、婚歴、転出入、出生・死亡等、在留資格、旅券、後見・保佐、印影、【２　心　身】健康状態、障害、程度、【３　社会的地位】職業・勤務先、勤務状況、学業状況、【４　経済活動】収入、総所得金額等、金融機関、年金加入状況、年金受給状況、【５　生　活】家庭状況、居住状況、各種相談、公的扶助、生計の状況</t>
  </si>
  <si>
    <t>本人、本人以外：本人同意、本人同意以外：法令等に定めがある（根拠法令：児童扶養手当法）、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t>
  </si>
  <si>
    <t>文書、電磁的方式（児童扶養手当システム、遺児手当・遺児修学手当システム）</t>
  </si>
  <si>
    <t>児童手当支給業務</t>
  </si>
  <si>
    <t>児童を養育している者に手当を支給することにより、家庭における生活の安定に寄与するとともに、次代を担う児童の健全な育成及び資質の向上に資することを目的とする。、（法令の名称：児童手当法、同施行令、同施行規則、瀬戸市児童手当事務取扱要領）</t>
  </si>
  <si>
    <t>児童手当受給者（受給予定者）、児童手当受給者（受給予定者）の配偶者及び支給要件児童</t>
  </si>
  <si>
    <t>【１　基本的事項】個人番号、氏名、住所、性別、生年月日、電話番号、国・本籍、続柄、転出入、出生・死亡等、在留資格、旅券、後見・保佐、【３　社会的地位】職業・勤務先、【４　経済活動】収入、総所得金額等、金融機関、年金加入状況、【５　生　活】家庭状況、公的扶助、生計の状況、監護の有無、養子縁組</t>
  </si>
  <si>
    <t>本人、本人以外：本人同意、本人同意以外：法令等に根拠がある（児童手当法）</t>
  </si>
  <si>
    <t>文書、電磁的方式（児童手当システム）</t>
  </si>
  <si>
    <t>ひとり親家庭等情報交換事業</t>
  </si>
  <si>
    <t>各種催事の案内</t>
  </si>
  <si>
    <t>母子家庭、父子家庭の親子</t>
  </si>
  <si>
    <t>【１　基本的事項】氏名、住所、性別、生年月日、電話番号、【５　生　活】公的扶助</t>
  </si>
  <si>
    <t>母子父子家庭自立支援給付金支給業務</t>
  </si>
  <si>
    <t>母子家庭の母及び父子家庭の父が、各種講座を受講または各種学校等の養成機関で修業し、取得した技能や資格を就職に結びつけ、安定した収入を得て経済的に自立した生活を送れるように支援するため給付金を支給する。、法令の名称（母子及び父子並びに寡婦福祉法、同施行令、同施行規則、瀬戸市教育訓練給付金支給要綱、瀬戸市高等職業訓練促進給付金支給要綱）</t>
  </si>
  <si>
    <t>給付金の申請者及び申請者と同居している扶養義務者</t>
  </si>
  <si>
    <t>【１　基本的事項】個人番号、氏名、住所、性別、生年月日、電話番号、続柄、親族関係、転出入、出生・死亡等、在留資格、旅券、【３　社会的地位】学歴、資格、学業状況、【４　経済活動】総所得金額等、課税状況、金融機関、年金受給状況、【５　生　活】公的扶助</t>
  </si>
  <si>
    <t>愛知県母子父子寡婦福祉資金貸付業務</t>
  </si>
  <si>
    <t>母子及び父子並びに寡婦の経済的自立の助成を図り、あわせてその扶養している児童の福祉を増進するため、法に定める必要な資金の貸し付けを行う。、法令の名称（母子及び父子並びに寡婦福祉法、母子及び父子並びに寡婦福祉法施行令）</t>
  </si>
  <si>
    <t>貸付け対象者とその同居の扶養親族</t>
  </si>
  <si>
    <t>【１　基本的事項】個人番号、氏名、住所、性別、生年月日、電話番号、国・本籍、続柄、親族関係、婚歴、転出入、出生・死亡等、在留資格、旅券、後見・保佐、【２　心　身】障害、【３　社会的地位】職業・勤務先、職歴、学歴、資格、勤務状況、学業状況、【４　経済活動】収入、財産、納課税、金融機関、負債、破産、支出、【５　生　活】家庭状況、居住状況、趣味・嗜好、各種相談、公的扶助、生計の状況</t>
  </si>
  <si>
    <t>令和２年度子育て世帯への臨時特別給付金支給事務</t>
  </si>
  <si>
    <t>新型コロナウイルス感染症の影響等を踏まえ、子育て世帯を支援することを目的とする。、法令の名称（令和２年度瀬戸市子育て世帯への臨時特別給付金支給事業実施要綱）</t>
  </si>
  <si>
    <t>児童手当受給者及び対象児童、勤務先で児童手当を受給する市民（公務員）及びその対象児童</t>
  </si>
  <si>
    <t>【１　基本的事項】個人番号、氏名、住所、性別、生年月日、電話番号、国・本籍、続柄、親族関係、転出入、出生・死亡等、在留資格、旅券、【３　社会的地位】職業・勤務先、【４　経済活動】収入、金融機関、【５　生　活】家庭状況</t>
  </si>
  <si>
    <t>令和２年度瀬戸市ひとり親家庭等応援金支給事務</t>
  </si>
  <si>
    <t>新型コロナウイルス感染症の影響等を踏まえ、ひとり親家庭等世帯の生活を支援することを目的とする、法令の名称（令和２年度瀬戸市ひとり親家庭等応援金支給事業実施要綱）</t>
  </si>
  <si>
    <t>児童扶養手当受給者</t>
  </si>
  <si>
    <t>【１　基本的事項】個人番号、氏名、住所、性別、生年月日、電話番号、国・本籍、続柄、親族関係、婚歴、転出入、出生・死亡等、在留資格、旅券、【４　経済活動】収入、金融機関、【５　生　活】家庭状況、公的扶助</t>
  </si>
  <si>
    <t>令和２年度瀬戸市ひとり親世帯臨時特別給付金支給事務</t>
  </si>
  <si>
    <t>新型コロナウイルス感染症の影響等を踏まえ低所得のひとり親世帯の生活を支援することを目的とする、法令の名称：令和２年度瀬戸市ひとり親世帯臨時特別給付金支給事業実施要綱</t>
  </si>
  <si>
    <t>児童扶養手当受給者、その他低所得のひとり親世帯、その同居の親族</t>
  </si>
  <si>
    <t>低所得の子育て世帯に対する子育て世帯生活支援特別給付金（ひとり親世帯分）支給事務</t>
  </si>
  <si>
    <t>新型コロナウイルス感染症の影響等を踏まえ低所得のひとり親世帯の生活を支援することを目的とする、法的根拠：低所得の子育て世帯に対する子育て世帯生活支援特別給付金（ひとり親世帯分）支給事業実施要綱</t>
  </si>
  <si>
    <t>【１　基本的事項】個人番号、氏名、住所、性別、生年月日、電話番号、国・本籍、続柄、親族関係、婚歴、転出入、出生・死亡等、在留資格、旅券、後見・保佐、【２　心　身】健康状態、障害、程度、【３　社会的地位】職業・勤務先、勤務状況、【４　経済活動】収入、総所得金額等、金融機関、年金加入状況、年金受給状況、【５　生　活】家庭状況、居住状況、公的扶助、健康保険加入状況、生計の状況</t>
  </si>
  <si>
    <t>低所得の子育て世帯に対する子育て世帯生活支援特別給付金（ひとり親世帯以外の低所得の子育て世帯分）支給事務</t>
  </si>
  <si>
    <t>新型コロナウイルス感染症の影響等を踏まえ低所得の子育て世帯（ひとり親世帯以外の低所得の子育て世帯分）の生活を支援することを目的とする、法令名：瀬戸市低所得の子育て世帯に対する子育て世帯生活支援特別給付金（ひとり親世帯以外の低所得の子育て世帯分）支給事業実施要綱</t>
  </si>
  <si>
    <t>児童手当受給者、特別児童扶養手当受給者、その他１８歳以下（障害児は２０歳未満）の児童を養育する者、それらの者の配偶者及び児童、児童の父母</t>
  </si>
  <si>
    <t>【１　基本的事項】個人番号、氏名、住所、性別、生年月日、電話番号、国・本籍、続柄、親族関係、婚歴、転出入、出生・死亡等、在留資格、旅券、後見・保佐、世帯状況、【２　心　身】健康状態、病歴、障害、程度、【３　社会的地位】職業・勤務先、勤務状況、【４　経済活動】収入、総所得金額等、納課税、金融機関、負債、年金加入状況、年金受給状況、【５　生　活】家庭状況、居住状況、公的扶助、健康保険加入状況、生計の状況、監護の有無、養子縁組</t>
  </si>
  <si>
    <t>本人、本人以外：本人同意、本人同意以外：法令等に定めがある（根拠法令：公的給付の支給等の迅速かつ確実な実施のための預貯金口座の登録等に関する法律）</t>
  </si>
  <si>
    <t>令和３年度瀬戸市子育世帯への臨時特別給付金支給事務</t>
  </si>
  <si>
    <t>新型コロナウイルス感染症の影響等を踏まえ、子育て世帯に対して、臨時特別的な給付措置として実施する。、法令の名称：令和３年度瀬戸市子育て世帯への臨時特別給付金支給事業実施要綱</t>
  </si>
  <si>
    <t>瀬戸市養育費に関する公正証書等作成費補助金交付事務</t>
  </si>
  <si>
    <t>養育費に関する公正証書等作成にかかる費用に対し、瀬戸市養育費に関する公正証書等作成費補助金を交付する。、法令の名称：瀬戸市養育費に関する公正証書等作成費補助金交付要綱</t>
  </si>
  <si>
    <t>申請者及び申請者が養育する児童</t>
  </si>
  <si>
    <t>令和４年度瀬戸市子育世帯への臨時特別給付金支給事務</t>
  </si>
  <si>
    <t>新型コロナウイルス感染症の影響等を踏まえ、子育て世帯に対して、臨時特別的な給付措置として実施する。、法令の名称（令和４年度瀬戸市子育て世帯への臨時特別給付金支給事業実施要綱）</t>
  </si>
  <si>
    <t>児童手当受給者、児童手当受給者の配偶者及び支給要件児童</t>
  </si>
  <si>
    <t>【１　基本的事項】個人番号、氏名、住所、性別、生年月日、電話番号、国・本籍、続柄、住民票異動日、出生・死亡等、在留資格、旅券、後見・保佐、【３　社会的地位】職業・勤務先、【４　経済活動】収入、総所得金額等、金融機関、年金加入状況、【５　生　活】家庭状況、公的扶助、生計の状況、監護の有無、養子縁組</t>
  </si>
  <si>
    <t>令和５年度瀬戸市低所得の子育て世帯に対する子育て世帯生活支援特別給付金（ひとり親世帯以外の低所得の子育 て世帯分）支給事務</t>
  </si>
  <si>
    <t>【目的】物価高騰の影響等を踏まえ低所得の子育て世帯（ひとり親世帯以外の低所得の子育て世帯分）の生活を支援することを目的とする。【根拠】令和５年度瀬戸市低所得の子育て世帯に対する子育て世帯生活支援特別給付金（ひとり親世帯以外の低所得の子育て世帯分）支給事業実施要綱</t>
  </si>
  <si>
    <t>児童手当受給者、特別児童扶養手当受給者、その他１８歳以下（障害児は２０歳以下）の児童を養育する者、それらの者の配偶者及び児童、児童の父母</t>
  </si>
  <si>
    <t>令和５年度瀬戸市低所得の子育て世帯に対する子育て世帯生活支援特別給付金（ひとり親世帯分）支給事務</t>
  </si>
  <si>
    <t>【目的】物価高騰の影響等を踏まえ低所得のひとり親世帯の生活を支援することを目的とする。【根拠】令和５年度瀬戸市低所得の子育て世帯に対する子育て世帯生活支援特別給付金（ひとり親世帯分）支給事業実施要綱</t>
  </si>
  <si>
    <t>物価高対応子育て応援手当支給事務</t>
  </si>
  <si>
    <t>【目的】物価高の影響が長期化し、その影響が様々な人々に及ぶ中、特にその影響を強く受けている子育て世帯を力強く支援し、こどもたちの健やかな成長を応援することを目的とする。【根拠】瀬戸市物価高対応子育て応援手当支給事業実施要綱</t>
  </si>
  <si>
    <t>児童手当受給者、その配偶者、児童手当支給対象児童</t>
  </si>
  <si>
    <t>【１　基本的事項】個人番号、氏名、住所、性別、生年月日、電話番号、国・本籍、続柄、親族関係、婚歴、転出入、出生・死亡等、在留資格、旅券、後見・保佐、【３　社会的地位】職業・勤務先、勤務状況、学業状況、犯歴、【４　経済活動】収入、財産、納課税、金融機関、年金加入状況、健康保険加入状況、負債、破産、支出、【５　生　活】家庭状況、居住状況、生計状況、監護の有無、養子縁組、各種相談、公的扶助</t>
  </si>
  <si>
    <t>本人、本人以外：本人同意、本人同意以外（根拠法令：公的給付の支給等の迅速かつ確実な実施のための預貯金口座の登録等に関する法律）</t>
  </si>
  <si>
    <t>文書、電磁的方式（ワード、エクセルファイル）</t>
  </si>
  <si>
    <t>交通児童遊園</t>
  </si>
  <si>
    <t>児童館運営委員会委員管理業務</t>
  </si>
  <si>
    <t>児童館運営委員会に関する委員の報償費の支払いを管理するため</t>
  </si>
  <si>
    <t>児童館運営委員会委員</t>
  </si>
  <si>
    <t>【１　基本的事項】個人番号、氏名、住所、性別、電話番号、【３　社会的地位】職歴、団体加入、【４　経済活動】金融機関</t>
  </si>
  <si>
    <t>児童館運営事業</t>
  </si>
  <si>
    <t>児童室、育児サロンまた講座の利用者、移動児童館の参加者を記録管理するため</t>
  </si>
  <si>
    <t>児童室、育児サロン、講座、移動児童館の参加者</t>
  </si>
  <si>
    <t>【１　基本的事項】氏名、住所、性別、生年月日、電話番号、続柄、学校名、学年、【２　心　身】健康状態</t>
  </si>
  <si>
    <t>せとっ子ファミリー交流館</t>
  </si>
  <si>
    <t>子育て支援センター運営業務</t>
  </si>
  <si>
    <t>子育て支援センターの相談、育児サロン、児童室、移動児童館及び講座の利用者を記録管理するため。</t>
  </si>
  <si>
    <t>相談者、育児サロン・児童室・移動児童館・講座の利用者</t>
  </si>
  <si>
    <t>【１　基本的事項】氏名、住所、性別、生年月日、電話番号、続柄、学校名、学年【２　心　身】健康状態【５　生　活】家庭状況、各種相談</t>
  </si>
  <si>
    <t>ファミリーサポートセンター会員管理業務</t>
  </si>
  <si>
    <t>ファミリーサポートセンターに登録に登録した会員記録管理するため。</t>
  </si>
  <si>
    <t>【１　基本的事項】個人番号、氏名、住所、性別、生年月日、電話番号、続柄、親族関係【３　社会的地位】職業・勤務先、資格【５　生　活】家庭状況</t>
  </si>
  <si>
    <t>育児講座、小学生教室の講師料、託児謝礼の振込業務</t>
  </si>
  <si>
    <t>育児講座、小学生教室の講師料、託児謝礼の振込をするため</t>
  </si>
  <si>
    <t>【１　基本的事項】個人番号、氏名、住所、性別、生年月日、電話番号【４　経済活動】金融機関</t>
  </si>
  <si>
    <t>保育課</t>
  </si>
  <si>
    <t>保育係</t>
  </si>
  <si>
    <t>保育所入所業務及び私的契約児入所業務</t>
  </si>
  <si>
    <t>適正な保育所入所を行うために、児童に関する記録を管理するもの。、法令の名称（児童福祉法、児童福祉法施行令、児童福祉法施行規則）（子ども・子育て支援法、子ども・子育て支援法施行細則）（瀬戸市保育所条例、瀬戸市保育所条例施行規則）（瀬戸市福祉事務所長委任規則、瀬戸市児童福祉法施行細則）（保育所の保育の利用に関する規則、瀬戸市私的契約児保育実施規則）</t>
  </si>
  <si>
    <t>保育所入所申込者及び入所児童</t>
  </si>
  <si>
    <t>個人番号、氏名、住所、性別、生年月日、電話番号、国・本籍、続柄、親族関係、婚歴、転出入、出生、死亡等、健康状態、病歴、障害、身体的特徴、職業・勤務先、勤務状況、学業状況、収入、税額、金融機関、破産、家庭状況、居住状況、公的扶助、就園状況、</t>
  </si>
  <si>
    <t>○1　本人、○2　本人以外、○第１号 法令等に定めがある（根拠法令：子ども・子育て支援法第１３条、１４条、１６条、児童福祉法第５６条第３項）、○第２号 本人同意、</t>
  </si>
  <si>
    <t>児童健康診断票・歯の検査票作成業務</t>
  </si>
  <si>
    <t>児童の健康診断票、歯の検査票を入園から卒園するまで整備し、発育・健康状態を記録し指導上の参考とするもの。法令の名称（瀬戸市保育所条例施行規則）</t>
  </si>
  <si>
    <t>保育所入所児童及び退所児童</t>
  </si>
  <si>
    <t>【１　基本的事項】氏名、住所、性別、生年月日、【２　心　身】健康状態、病歴、身体的特徴、</t>
  </si>
  <si>
    <t>〇１本人、〇２本人以外、〇（２）第２号　本人同意</t>
  </si>
  <si>
    <t>電磁的方式（保育支援システム）</t>
  </si>
  <si>
    <t>生活調査票編成業務</t>
  </si>
  <si>
    <t>児童の健康を保持し、安全を守るため。、法令の名称（児童福祉施設の設備及び運営に関する基準）</t>
  </si>
  <si>
    <t>【１　基本的事項】氏名、住所、性別、生年月日、電話番号、国・本籍、続柄、親族関係、婚歴、転出入、出生・死亡等、【２　心　身】病歴、障害、【３　社会的地位】職業・勤務先、【５　生　活】家庭状況、各種相談、</t>
  </si>
  <si>
    <t>〇１本人</t>
  </si>
  <si>
    <t>児童出席簿編成業務</t>
  </si>
  <si>
    <t>出席状況の把握、法令の名称（児童福祉施設の設備及び運営に関する基準）</t>
  </si>
  <si>
    <t>【１　基本的事項】氏名、住所、性別、生年月日、電話番号、国・本籍、続柄、親族関係、婚歴、転出入、出生・死亡等、</t>
  </si>
  <si>
    <t>児童記録票編成業務</t>
  </si>
  <si>
    <t>保育経過を記録し、指導上の参考とするため。、法令の名称（児童福祉施設の設備及び運営に関する基準）</t>
  </si>
  <si>
    <t>保育園児及び卒園児</t>
  </si>
  <si>
    <t>【１　基本的事項】児童及び保護者氏名、住所、性別、生年月日、電話番号、国・本籍、続柄、保育所名及び所在地、施設長及び担当保育名、保育期間、就学先、【２　心　身】健康状態、病歴、障害、身体的特徴、【５　生　活】家庭状況、【３　社会的地位】保育に関する記録</t>
  </si>
  <si>
    <t>目的外利用、外部提供：有、外部委託：無</t>
  </si>
  <si>
    <t>保育所会計年度任用職員の人事管理業務</t>
  </si>
  <si>
    <t>保育所会計年度任用職員の人事管理を適正に行うため。</t>
  </si>
  <si>
    <t>保育所会計年度任用職員及び退職者</t>
  </si>
  <si>
    <t>【１　基本的事項】氏名、住所、性別、生年月日、電話番号、【２　心　身】健康状態、病歴、障害、身体的特徴、【３　社会的地位】職業・勤務先、職歴、【５　生　活】家庭状況、</t>
  </si>
  <si>
    <t>文書、電磁的方式（電子ファイル）</t>
  </si>
  <si>
    <t>面接・行動観察票作成業務</t>
  </si>
  <si>
    <t>保育所入所希望児童の健康に関する事項を記録管理するため。、法令の名称（児童福祉施設の設備及び運営に関する基準）</t>
  </si>
  <si>
    <t>【１　基本的事項】氏名、住所、性別、生年月日、電話番号、【２　心　身】健康状態、病歴、障害、身体的特徴、【５　生　活】家庭状況、</t>
  </si>
  <si>
    <t>〇１本人、〇２本人以外、（１）第１号法令等に定めがある（根拠法令：子ども・子育て支援法第１３条）</t>
  </si>
  <si>
    <t>瀬戸市保育事故検証委員会委員任命事務</t>
  </si>
  <si>
    <t>市内に設置された保育所において重篤な傷病を負った事故または重篤な傷病に至る可能性が考えられる事故の経過または保育事故の原因解明及び再発防止に関する事務を担任する委員を任命するにあたり、候補者に関する個人情報の収集が必要なため。、法令の名称：（瀬戸市附属機関設置条例、瀬戸市保育事故検証委員会運営規則）</t>
  </si>
  <si>
    <t>瀬戸市保育事故検証委員会委員及びその候補者</t>
  </si>
  <si>
    <t>【１　基本的事項】個人番号、氏名、住所、性別、生年月日、電話番号、【３　社会的地位】職業・勤務先、役職・地位、職歴、学歴、資格、</t>
  </si>
  <si>
    <t>〇１本人、〇２本人以外、（４）第４号公知情報</t>
  </si>
  <si>
    <t>子どものための教育・保育給付業務</t>
  </si>
  <si>
    <t>支給認定こどもの世帯の状況を管理するもの。、法令の名称（子ども・子育て支援法、子ども・子育て支援法施行細則）、　　　　　（瀬戸市保育所条例、瀬戸市保育所条例施行規則）</t>
  </si>
  <si>
    <t>支給認定子どもの世帯員</t>
  </si>
  <si>
    <t>【１　基本的事項】個人番号、氏名、住所、性別、生年月日、電話番号、国・本籍、続柄、親族関係、婚歴、転出入、出生・死亡等、【２　心　身】健康状態、病歴、障害、身体的特徴、【３　社会的地位】職業・勤務先、【４　経済活動】収入、税額、金融機関、破産、【５　生　活】家庭状況、居住状況、公的扶助、就園状況、</t>
  </si>
  <si>
    <t>〇１本人、〇２本人以外、（１）第１号法令に定めがある（根拠法令：子ども・子育て支援法第１３条、１４条、１６条、児童福祉法第５６条第３項）、（２）第２号本人同意</t>
  </si>
  <si>
    <t>外国語有償ボランティア運営業務</t>
  </si>
  <si>
    <t>保育所において外国語を母国語とする世帯において、通訳を必要とする場合ポランティアを紹介・派遣し。必要に応じて翻訳を依頼するもの。</t>
  </si>
  <si>
    <t>外国語有償ボランティア</t>
  </si>
  <si>
    <t>【１　基本的事項】個人番号、氏名、住所、性別、生年月日、電話番号、国・本籍、</t>
  </si>
  <si>
    <t>施設等利用費（償還払い）支給事務</t>
  </si>
  <si>
    <t>幼稚園、認定こども園、特別支援学級幼稚部の預かり保育事業や認可外保育施設、一時預かり事業、病児保育、子育て援助活動支援事業を利用した保護者の経済的負担の軽減を図るため、瀬戸市が施設等利用費の補助を行うもの。、法令の名称（子ども・子育て支援法第３０条の１１第１項）</t>
  </si>
  <si>
    <t>【１　基本的事項】氏名、住所、生年月日、電話番号、転出入、</t>
  </si>
  <si>
    <t>文書、電磁的方式（Excel）</t>
  </si>
  <si>
    <t>第三期瀬戸市子ども・子育て支援事業計画策定に係るアンケート調査事務</t>
  </si>
  <si>
    <t>第三期瀬戸市子ども・子育て支援事業計画策定に際し、子どもや保護者の置かれている環境や事業の利用に関する意向等を把握するためアンケート調査を実施するもの。、法的根拠：子ども・子育て支援法　第６１条</t>
  </si>
  <si>
    <t>平成３０年４月２日以降に生まれた市民から無作為に抽出した２，０００人</t>
  </si>
  <si>
    <t>【１基本的事項】氏名、住所、性別、生年月日</t>
  </si>
  <si>
    <t>子育てのための施設等利用給付認定業務</t>
  </si>
  <si>
    <t>施設等利用給付認定こどもの世帯の状況を管理するもの。、法令の名称（子ども・子育て支援法、子ども・子育て支援法施行細則）、　　　　　（瀬戸市子ども・子育て支援法施行細則）</t>
  </si>
  <si>
    <t>施設等利用給付認定子どもの世帯員</t>
  </si>
  <si>
    <t>【１　基本的事項】個人番号、氏名、住所、性別、生年月日、電話番号、国・本籍、続柄、親族関係、婚、歴、転出入、出生・死亡等、【２　心　身】健康状態、病歴、障害、身体的特徴、【３、社会的地位】職業・勤務先、【４　経済活動】収入、納課税、金融機関、破産、【５　生、活】家庭状況、居住状況、公的扶助、就園状況、</t>
  </si>
  <si>
    <t>〇１本人、〇２本人以外、（１）第１号法令に定めがある（根拠法令：子ども・子育て支援法第３０条の５）、（２）第２号本人同意</t>
  </si>
  <si>
    <t>文書、電磁的方式（電子ファイル）、</t>
  </si>
  <si>
    <t>健康課</t>
  </si>
  <si>
    <t>母子保健係</t>
  </si>
  <si>
    <t>母子保健業務</t>
  </si>
  <si>
    <t>母性並びに乳幼児の健康の保持増進を図るため健康診査等を実施し、疾病、や障害の早期発見、早期療育に努めるとともに、育児支援のために相談並びに指導を実施する。、法令の名称（　母子保健法　）</t>
  </si>
  <si>
    <t>【１　基本的事項】個人番号、氏名、住所、性別、生年月日、電話番号、国・本籍、続柄、親族関係、婚歴、転出入、出生・死亡等【２　心　身】健康状態、病歴、障害、身体的特徴、【３　社会的地位】職業・勤務先【５　生　活】家庭状況、居住状況、趣味・嗜好、交際、各種相談</t>
  </si>
  <si>
    <t>本人、本人以外：本人同意以外①人の生命、身体又は財産を保護するため、緊急かつやむを得ないと認められるため②所在不明、心身喪失等の事由により、本人から収集することが困難なため③各種行政サービス及び市の施策に関わる調査における資格の要件の確認、権利関係の把握、対象者の選出等を行うに当たり、個人 情報を保有する実施機関の他の個人情報取扱事務、他の実施機関、国又は他の地方公共団体から収集するため</t>
  </si>
  <si>
    <t>外部提供、目的外利用</t>
  </si>
  <si>
    <t>妊産婦・乳児健康診査</t>
  </si>
  <si>
    <t>妊産婦及び乳児の健康保持・増進及び異常の早期発見・早期治療をするために健康診査を行う。</t>
  </si>
  <si>
    <t>妊産婦及び１歳１か月未満の乳児</t>
  </si>
  <si>
    <t>【１　基本的事項】氏名、住所、性別、生年月日、電話番号、国・本籍、続柄、親族関係、婚歴、転出入、出生・死亡等、在留資格【２　心　身】健康状態、病歴、障害、身体的特徴【３　社会的地位】職業・勤務先【５　生　活】家庭状況、居住状況、趣味・嗜好、交際、各種相談</t>
  </si>
  <si>
    <t>本人、本人以外：人の生命、身体又は財産を保護するため、緊急かつやむを得ないと認められるため</t>
  </si>
  <si>
    <t>低体重児の届出の受理・未熟児の訪問指導</t>
  </si>
  <si>
    <t>母子保健法に基づく低体重児の届出を受理し、必要があれば訪問指導を行うことで乳児の健康保持増進および育児支援を行うことを目的とする。これらの業務は平成２５年４月１日に県から市へ委譲された。法令の名称（母子保健法）</t>
  </si>
  <si>
    <t>出生体重が２５００g未満の児</t>
  </si>
  <si>
    <t>【１　基本的事項】個人番号、氏名、住所、性別、生年月日、国・本籍、続柄、出生・死亡等、生まれたところ、この母の出産した子の数、妊娠週数、死産の理由、死産の人口自然別、父または母の氏名【２　心　身】体重および身長、単体・多胎の別【３　社会的地位】職業・勤務先</t>
  </si>
  <si>
    <t>本人、本人同意以外（母子保健法第１８条）</t>
  </si>
  <si>
    <t>瀬戸市小児慢性特定疾病児童等日常生活用具給付事業</t>
  </si>
  <si>
    <t>小児慢性特定疾病児童等に対し、日常生活用具を給付することにより、日常生活の便宜を図ることを目的とする。</t>
  </si>
  <si>
    <t>小児慢性特定疾病児童</t>
  </si>
  <si>
    <t>【１　基本的事項】個人番号、氏名、住所、性別、生年月日、電話番号、続柄、親族関係、転出入、出生・死亡等【２　心　身】健康状態、病歴、障害、身体的特徴【３　社会的地位】職業・勤務先【４　経済活動】収入、納課税【５　生　活】家庭状況、趣味・嗜好、公的扶助</t>
  </si>
  <si>
    <t>一般不妊治療費等助成事業</t>
  </si>
  <si>
    <t>妊娠を望む夫婦に対し、治療費の負担を軽減するため。法令の名称（愛知県一般不妊治療費助成事業費補助金交付要綱、瀬戸市一般不妊治療費等助成事業実施要項）</t>
  </si>
  <si>
    <t>該当者</t>
  </si>
  <si>
    <t>【１　基本的事項】個人番号、氏名、住所、性別、生年月日、国・本籍、続柄、婚歴、転出入、【２　心　身】病歴、身体的特徴、【４　経済活動】収入、納課税、国民健康保険料納付</t>
  </si>
  <si>
    <t>本人、本人以外、本人同意、本人同意以外（所在不明、心神喪失等の事由により、本人から収集することが困難なため）</t>
  </si>
  <si>
    <t>母子保健型利用者支援業務</t>
  </si>
  <si>
    <t>妊娠期から子育て期にわたるまでの母子保健や育児に関する様々な悩み等に円滑に対応するため、保健師等が専門的見地から相談支援を実施し、妊娠期から子育て期にわたるまでの切れ目ない支援を実施するため。、法令の名称（　子ども・子育て支援法第５９条第１号　）、</t>
  </si>
  <si>
    <t>妊産婦から就学年齢までの幼児とその家族、支援者</t>
  </si>
  <si>
    <t>【１　基本的事項】個人番号、氏名、住所、性別、生年月日、電話番号、続柄、親族関係、婚歴、転出入、出生・死亡等【２　心　身】健康状態、病歴、障害、身体的特徴、【３　社会的地位】職業・勤務先、勤務状況、学業状況【５　生　活】家庭状況、居住状況、趣味・嗜好、各種相談、公的扶助</t>
  </si>
  <si>
    <t>【１　基本的事項】個人番号、氏名、住所、性別、生年月日、電話番号、続柄、親族関係、婚歴、転出入、出生・死亡等【２　心　身】健康状態、病歴、障害、身体的特徴、【３　社会的地位】職業・勤務先、勤務状況、学業状況、犯歴【５　生　活】家庭状況、居住状況、趣味・嗜好、各種相談、公的扶助</t>
  </si>
  <si>
    <t>乳幼児健康診査未受診家庭状況把握事務</t>
  </si>
  <si>
    <t>乳幼児健康診査未受診家庭で、状況把握ができない者について、情報を収集し、支援につなげるため。法令の名称（母子保健法）</t>
  </si>
  <si>
    <t>乳幼児健康診査未受診家庭</t>
  </si>
  <si>
    <t>【１　基本的事項】氏名、住所、性別、生年月日、電話番号、国・本籍、続柄、親族関係、婚歴、転出入、【２　心　身】健康状態、病歴、障害、【３　社会的地位】職業・勤務先、【４　経済活動】児童手当支給状況、児童扶養手当支給状況、就園奨励費補助金申請状況、【５　生　活】家庭状況、居住状況、医療機関受診状況、就園状況、</t>
  </si>
  <si>
    <t>本人同意以外（人の生命、身体又は財産を保護するため、緊急かつやむを得ないと認められるため／所在不明、心神喪失等の事由により、本人から収集することが困難なため）</t>
  </si>
  <si>
    <t>不育症治療費助成金事業</t>
  </si>
  <si>
    <t>不育症に悩む夫婦に対し、不育症治療に要する費用の一部を予算の範囲内で助成することにより、経済的な負担の軽減を図り、もって少子化対策の推進に寄与することを目的とする。法令の名称（瀬戸市不育症治療費助成事業実施要綱）</t>
  </si>
  <si>
    <t>【１　基本的事項】個人番号、氏名、住所、性別、生年月日、電話番号、国・本籍、続柄、婚歴、転出入、【２　心　身】病歴、身体的特徴、【４　経済活動】所得、各種控除、納課税、金融機関</t>
  </si>
  <si>
    <t>瀬戸市出生臨時特別給付金交付事業</t>
  </si>
  <si>
    <t>新型コロナウイルス感染症による市民生活への影響の長期化が見込まれることから、生活支援策として、国の特別定額給付金の基準日を過ぎて生まれた子どもを対象に給付金を交付するため、法令の名称（瀬戸市出生臨時特別給付金交付要綱）</t>
  </si>
  <si>
    <t>令和２年４月２８日から令和３年４月１日までに出生し、出生した日が本市の住民基本台帳に記録された者であり、その母親が、令和２年４月２７日現在に本市の住民基本台帳に記録されており、かつ、申請日まで引き続き本市の住民基本台帳に記録されていること。</t>
  </si>
  <si>
    <t>【１　基本的事項】氏名、住所、性別、生年月日、続柄、転出入、出生・死亡等、住定年月日、宛名番号【４　経済活動】金融機関</t>
  </si>
  <si>
    <t>本人、本人以外：各種行政サービス及び市の施策に関わる調査における資格の要件の確認、権利関係の把握、対象者の選出等を行なうに当たり、個人情報を保有する実施機関の他の個人情報取扱事務、他の実施機関、国又は他の地方公共団体から収集するため</t>
  </si>
  <si>
    <t>瀬戸市産後ケア事業</t>
  </si>
  <si>
    <t>出産後において、心身の不調、育児不安等により、育児支援を必要とする母子を対象として、心身のケア及び育児サポートを行い、産後も安心して子育てができる支援体制を確保することを目的とする。法令の名称（瀬戸市産後ケア事業実施要綱）、</t>
  </si>
  <si>
    <t>【１　基本的事項】氏名、住所、生年月日、電話番号【２　心　身】健康状態【４　経済活動】納課税【５　生　活】公的扶助</t>
  </si>
  <si>
    <t>本人、本人以外：本人同意、本人同意以外（所在不明、心神喪失等の事由により、本人から収集することが困難なため。各種行政サービス及び市の施策に関わる調査における資格の要件の確認、権利関係の把握、対象者の選出等を行うに当たり、個人情報を保有する実施期間の他の個人情報取扱事務、他の実施期間、国又は他の地方公共団体から収集するため。）</t>
  </si>
  <si>
    <t>文書、電磁的記録</t>
  </si>
  <si>
    <t>瀬戸市出産・子育て応援給付金事業</t>
  </si>
  <si>
    <t>全ての妊婦及び子育て家庭が安心して出産及び子育てができる環境を整備することを目的とし、必要な支援につなぐ「伴走型相談支援」と妊娠の届出又は出生の届出をした妊婦又は子育て家庭に対し給付金を支給する「経済的支援」を一体的に実施する。、法令の名称（瀬戸市出産・子育て応援給付金事業実施要綱）、</t>
  </si>
  <si>
    <t>令和４年４月１日以降に妊娠届を出した方、令和４年４月１日以降に出生した子どもの養育者</t>
  </si>
  <si>
    <t>【１　基本的事項】個人番号、氏名、住所、性別、生年月日、電話番号、続柄、親族関係、転出入、出生・死亡等【２　心　身】健康状態、病歴、障害、身体的特徴【４　経済活動】金融機関【５　生　活】家庭状況</t>
  </si>
  <si>
    <t>本人、本人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</si>
  <si>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瀬戸市子育て世帯訪問支援事業</t>
  </si>
  <si>
    <t>家事、子育て等に対して不安又は負担を抱える乳児の保護者保護者等の居宅を、訪問支援員が訪問し、保護者等が抱える不安又は悩みを傾聴するとともに、家事、子育て等の支援を実施することにより、保護者等の育児の環境を整え、虐待リスク等の高まりを未然に防ぐことを目的とする、当事業の実施のため。、法令の名称（瀬戸市子育て世帯訪問支援事業実施要綱）</t>
  </si>
  <si>
    <t>瀬戸市子育て世帯訪問支援事業対象者</t>
  </si>
  <si>
    <t>【１　基本的事項】氏名、住所、性別、生年月日、電話番号、続柄、親族関係、転出入、出生・死亡等、【２　心　身】健康状態、病歴、障害、身体的特徴、【３　社会的地位】職業・勤務先、学歴、勤務状況、学業状況、【５　生　活】家庭状況、居住状況、各種相談</t>
  </si>
  <si>
    <t>文書、電磁的方式（ワード、エクセルデータ）</t>
  </si>
  <si>
    <t>瀬戸市低所得の妊婦に対する初回産科受診費助成事業</t>
  </si>
  <si>
    <t>初回産科受診に要する費用の一部を助成することにより、妊娠に関する経済的負担を軽減し、未受診妊婦の解消を図るとともに母体や胎児の健康の保持及び増進を図ることを目的とする。</t>
  </si>
  <si>
    <t>【１　基本的事項】個人番号、氏名、住所、性別、生年月日、電話番号、国・本籍、転出入、続柄、親族関係、出生・死亡等、【２　心　身】健康状態、病歴、障害、【４　経済活動】納課税、金融機関、【５　生　活】家庭状況、居住状況、交際、各種相談、公的扶助</t>
  </si>
  <si>
    <t>目的外利用、外部委託</t>
  </si>
  <si>
    <t>健康づくり推進係</t>
  </si>
  <si>
    <t>健康づくり事業（健康教室、検（健）診、いきいき瀬戸21に関するアンケート等）</t>
  </si>
  <si>
    <t>市民が健やかで心豊かに生活できる活力のある街（社会）とするため、壮年期死亡の減少、健康寿命の延伸及び生活の質の向上を実現することを目的とする。法令の名称（健康増進法・高齢者の医療の確保に関する法律・がん予防重点健康教育及びがん検診実施のための指針）</t>
  </si>
  <si>
    <t>【１　基本的事項】個人番号、氏名、住所、性別、生年月日、電話番号、続柄、親族関係、婚歴、出生・死亡等、【２　心　身】健康状態、病歴、障害、身体的特徴、【３　社会的地位】職業・勤務先、勤務状況、【４　経済活動】収入、【５　生　活】家庭状況、居住状況、趣味・嗜好、交際、各種相談、公的扶助</t>
  </si>
  <si>
    <t>本人、本人以外、本人同意、本人同意以外（ 人の生命、身体又は財産を保護するため、緊急かつやむを得ないと認められるため／所在不明、心神喪失等の事由により、本人から収集することが困難な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</si>
  <si>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目的外利用、外部委託、外部提供</t>
  </si>
  <si>
    <t>じん肺検診業務</t>
  </si>
  <si>
    <t>企業検診を受ける機会のないじん肺有所見者に対する健康管理を図ることを目的とする。法令の名称（じん肺予防法）、</t>
  </si>
  <si>
    <t>じん肺有所有者</t>
  </si>
  <si>
    <t>【１　基本的事項】氏名、住所、性別、生年月日、電話番号、続柄、親族関係、出生・死亡等【２　心身】健康状態、病歴、障害、身体的特徴【３　社会的地位】職業・勤務先、職歴【４　経済活動】収入【５　生活】家庭状況、居住状況、趣味・嗜好、各種相談</t>
  </si>
  <si>
    <t>じん肺患者見舞金支給業務</t>
  </si>
  <si>
    <t>じん肺患者に対する施策を適切にかつ効果的に推進するため。法令の名称（瀬戸市じん肺患者対策協議会規約）</t>
  </si>
  <si>
    <t>じん肺患者</t>
  </si>
  <si>
    <t>【１　基本的事項】氏名、住所、性別、生年月日、電話番号、続柄、出生・死亡等【２　心身】健康状態、病歴【４　経済活動】金融機関</t>
  </si>
  <si>
    <t>本人、本人以外：所在不明、心神喪失等の事由により、本人から収集することが困難なため</t>
  </si>
  <si>
    <t>健康相談事業</t>
  </si>
  <si>
    <t>健康相談及び各種相談に応じることにより、自立と社会経済活動への促進を図る。、法令の名称（健康増進法、精神保健及び精神障害者福祉に関する法律）</t>
  </si>
  <si>
    <t>該当者とその家族</t>
  </si>
  <si>
    <t>【１　基本的事項】氏名、住所、性別、生年月日、電話番号、続柄、親族関係、婚歴、転出入、出生・死亡等、後見・保佐【２　心　身】健康状態、病歴、障害、身体的特徴【３　社会的地位】職業・勤務先、職歴、学歴【４　経済活動】収入【５　生　活】家庭状況、居住状況、趣味・嗜好、交際、各種相談、公的扶助</t>
  </si>
  <si>
    <t>本人、本人以外：本人同意、本人同意以外（　所在不明、心神喪失等の事由により、本人から収集することが困難なため ）</t>
  </si>
  <si>
    <t>骨髄提供者等助成事業</t>
  </si>
  <si>
    <t>新公益財団法人日本骨髄バンクが実施する骨髄バンク事業において、骨髄・末梢血管細胞（以下「骨髄等」という。）の提供者となった市民及びその者を雇用する事業所（個人事業主を除く。）を支援することにより、より多くの骨髄等の移植の実現につなげること。法令の名称（愛知県骨髄提供者助成事業費補助金交付要綱、瀬戸市骨髄提供者等助成事業実施要綱）、</t>
  </si>
  <si>
    <t>【１　基本的事項】氏名、住所、性別、生年月日、電話番号【２　心身】健康状態【３　社会的地位】職業・勤務先、勤務状況【４　経済活動】納課税、国民健康保険料納付</t>
  </si>
  <si>
    <t>新型コロナウイルス感染症対策理美容事業者休業協力金交付事業</t>
  </si>
  <si>
    <t>新型コロナウイルスの感染症拡大を防止するため、自主的に休業した理美容事業者に対する支援として交付するため。法令の名称（瀬戸市新型コロナウイルス感染症対策理美容事業者休業協力金交付要綱）</t>
  </si>
  <si>
    <t>【１　基本的事項】個人番号、氏名、住所、性別、生年月日、電話番号【３　社会的地位】職業・勤務先、【４　経済活動】収入、納課税、金融機関、愛知県・瀬戸市新型コロナウイルス感染症対策協力金交付</t>
  </si>
  <si>
    <t>新型コロナウイルス感染症対策理美容組合員休業協力金支給事業</t>
  </si>
  <si>
    <t>新型コロナウイルスの感染症拡大を防止するため、自主的に休業した理美容組合員に対して支給するため、。法令の名称（「瀬戸市新型コロナウイルス感染症対策理美容組合員休業協力金」支給事業費補助金交付要綱）</t>
  </si>
  <si>
    <t>【１　基本的事項】氏名、住所【３　社会的地位】職業・勤務先、役職・地位、団体加入【４　経済活動】金融機関、支出、愛知県・瀬戸市新型コロナウイルス感染症対策協力金交付</t>
  </si>
  <si>
    <t>瀬戸市新型コロナウイルス感染症対策緊急生活支援事業</t>
  </si>
  <si>
    <t>新型コロナウイルス感染症患者及び濃厚接触者への生活支援、市民への新型コロナウイルス感染症の感染拡大防止</t>
  </si>
  <si>
    <t>本市に住所を有する新型コロナウイルス感染症患者及び濃厚接触者</t>
  </si>
  <si>
    <t>【１　基本的事項】氏名、性別、住所、生年月日、電話番号、国・本籍【２　心　身】病歴【３　社会的地位】職業・勤務先【５　生　活】交際</t>
  </si>
  <si>
    <t>本人以外：本人同意以外（実施機関が福祉サービス又は保健指導を行うに当たって、対象者に関する個人情報を当該対象者の家族、関係者等から収集するため）</t>
  </si>
  <si>
    <t>文書、文書電磁的方式（エクセルデータ）</t>
  </si>
  <si>
    <t>瀬戸市がん患者アピアランスケア支援事業</t>
  </si>
  <si>
    <t>がん患者のがん治療による外見の変化を補完する医療用補整具の購入に要する費用の一部に対し、がん患者の経済的負担を軽減することを目的とする。、法令の名称（　瀬戸市がん患者アピアランスケア支援事業実施要綱　）</t>
  </si>
  <si>
    <t>【１　基本的事項】氏名、住所、個人番号、生年月日、電話番号、続柄、転出入、出生・死亡等【２　心　身】病歴、身体的特徴【４　経済活動】納課税、金融機関、国民健康保険料納付</t>
  </si>
  <si>
    <t>瀬戸市若年がん患者在宅療養支援事業</t>
  </si>
  <si>
    <t>４０歳未満の若年のがん患者が、住み慣れた自宅で自分らしく安心して日常生活を送ることができるよう、在宅支援事業利用料の一部を補助し、患者及びその家族の経済的負担を軽減することを目的とする。法令の名称（　瀬戸市若年がん患者在宅療養支援事業補助金交付要綱　）</t>
  </si>
  <si>
    <t>【１　基本的事項】氏名、住所、生年月日、性別、電話番号、続柄、親族関係、転出入、出生・死亡等【２　心　身】病歴【４　経済活動】納課税、金融機関</t>
  </si>
  <si>
    <t>健診予防係</t>
  </si>
  <si>
    <t>健康診査費用免除業務</t>
  </si>
  <si>
    <t>健康診査費用の免除決定のため。法令の名称（瀬戸市健康診査費用徴収取扱要綱）</t>
  </si>
  <si>
    <t>健康診査受診対象者（受診対象者世帯内の20歳以上の者）</t>
  </si>
  <si>
    <t>【１　基本的事項】個人番号、氏名、住所、生年月日、電話番号、【４　経済活動】納課税、【５　生　活】公的扶助</t>
  </si>
  <si>
    <t>本人、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</si>
  <si>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防疫業務</t>
  </si>
  <si>
    <t>医学医療の進歩や衛生水準の向上により感染症が克服されてきたが、新たな感染症の出現、また国際交流の発展に伴い感染症は新たな形今なお人類に脅威を与えているため、感染症の発生を予防し、まん延の防止を図る。（感染症の予防及び感染症の患者に対する医療に関する法律）</t>
  </si>
  <si>
    <t>【１　基本的事項】氏名、住所、性別、生年月日、電話番号、続柄、親族関係、【２　心　身】健康状態、病歴、【５　生　活】家庭状況、居住状況、交際、各種相談</t>
  </si>
  <si>
    <t>本人、本人以外：本人同意、本人同意以外（緊急性、本人収集困難）</t>
  </si>
  <si>
    <t>予防接種業務</t>
  </si>
  <si>
    <t>伝染のおそれのある疾病の発生及びまん延を予防するために、予防接種を行い、接種状況について管理を行う。予防接種法</t>
  </si>
  <si>
    <t>【１　基本的事項】個人番号、氏名、住所、性別、生年月日、電話番号、続柄、婚歴、転出入、出生・死亡等、在留資格、【２　心　身】健康状態、病歴、障害、身体的特徴、【５　生　活】家庭状況、居住状況、学校名</t>
  </si>
  <si>
    <t>本人、本人以外：人の生命、身体又は財産を保護するため、緊急かつやむを得ないと認められるため、所在不明、心神喪失等の事由により、本人から収集することが困難な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</si>
  <si>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予防接種実費免除業務</t>
  </si>
  <si>
    <t>予防接種の実費の免除決定のため。（予防接種法）</t>
  </si>
  <si>
    <t>【１　基本的事項】個人番号、氏名、住所、生年月日、電話番号、続柄、転出入、【２　心　身】健康状態、病歴、障害、【４　経済活動】収入、納課税、【５　生　活】公的扶助</t>
  </si>
  <si>
    <t>健（検）診業務</t>
  </si>
  <si>
    <t>【１　基本的事項】住所、氏名、性別、生年月日、電話番号、整理番号、被保険者番号、加入保険種別、死亡・転出等、【２　心　身】健（検）診（受診日、実施医療機関、結果、問診内容）、精密検査（実施日、実施医療機関、結果、診断方法、診断後の方針）</t>
  </si>
  <si>
    <t>本人、本人以外、本人同意、本人同意以外（人の生命、身体又は財産を保護するため／緊急かつやむを得ないと認められるため／所在不明・心神喪失等の事由により、本人から収集することが困難な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</si>
  <si>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国保年金課</t>
  </si>
  <si>
    <t>給付係</t>
  </si>
  <si>
    <t>国民健康保険被保険者の資格の管理事務</t>
  </si>
  <si>
    <t>被保険者の資格管理のため、法令の名称（国民健康保険法）　　　　　、</t>
  </si>
  <si>
    <t>【１　基本的事項】整理番号、個人番号、保険者番号、保険者名称、被保険者番号、枝番、世帯主名、氏名、通称名、フリガナ、性別、生年月日、死亡年月日、住所、居所、連絡先、前住所、住所、転出先の住所、電話番号、国籍、資格確認書及び資格情報のお知らせ有効期限、資格取得年月日、資格取得事由、異動日、届出年月日、資格喪失年月日、資格喪失事由、他保険保険者番号、他保険保険者名称、他保険記号番号、他保険枝番、他保険加入年月日、他保険扶養認定日、年金制度、年金種別、年金受給権取得年月日、年金受給権裁定年月日、退職者保険資格取得日、扶養するに至った日とその事由、退職者保険被扶養者認定年月日、退職者保険非該当年月日、非該当事由、扶養しなくなった日とその事由、退職者保険被扶養者削除年月日、葬祭執行日、死亡場所、喪主の住所、喪主の氏名、証明書交付事由、資格確認書及び資格情報のお知らせ再発行事由、期間、三親等内親族の住所、三親等内親族の氏名、続柄、電話番号、家族の生年月日、世帯主との関係、世帯構成、【２　心　身】分娩の種類、死亡原因、療養取扱機関、受診医療機関名称、受診医療機関所在地、受診年月、受診年月日、一部負担金額、高額療養費支給額、給付を受けることができなかった理由、診療科、移送期間、移送区間、移送方法、治療中の病気の状況、傷病名、補装具、補装具費用額、証明医療機関、看護を受けた期間、看護の形態、看護者住所、看護者種別、看護実施状況、看護に要した費用、発病の原因、療養内容、看護を必要とする理由、手術名、事故発生年月日、事故発生場所、事故原因と状況、加害者の住所、加害者の氏名、加害者の生年月日、【３　社会的地位】職業、勤務先、学校名、学校所在地、在学年、修学年限、生活保護、【４　経済活動】国保料未納有無、国保料納付区分、年間収入、金融機関、口座番号、口座名義人、所得区分、一部負担金割合、市県民税課税非課税区分、自賠責保険会社名、自賠責保険証明書番号、任意保険証券番号、任意保険会社名、【５　生　活】社保等の扶養がとれない理由、住所を離れる理由</t>
  </si>
  <si>
    <t>本人、本人以外:本人同意以外（人の生命、身体又は財産を保護するため、緊急かつやむを得ないと認められるため）</t>
  </si>
  <si>
    <t>文書・電磁的方式</t>
  </si>
  <si>
    <t>国民健康保険の給付・保健事業事務</t>
  </si>
  <si>
    <t>被保険者の疾病及び負傷に関する保険給付及び出産または死亡に関する給付並びに保健事業の実施のため、法令の名称（　国民健康保険法 ）、</t>
  </si>
  <si>
    <t>【１　基本的事項】整理番号、個人番号、被保険者番号、世帯主名、氏名、性別、生年月日、年齢、住所、居所、連絡先、電話番号、保険者番号、、【２　心　身】療養費の種別、補装具、公費負担の種類、補装具作成費用、移送の区間、移送の方法、受給者台帳（介護保険）、給付実績（介護保険）、特定健康診査（実施日・実施医療機関・結果）、特定保健指導（実施日・実施機関・結果）、、診療報酬明細書等情報＜医科・歯科・調剤・訪問看護＞［入外区分、診療年月、医療機関コード、公費負担者番号、公費負担医療受給者番号、点数表区分、保険者番号、給付割合、被保険者記号番号、枝番、受診者氏名、受診者性別、受診者生年月日、職務上の事由、特記事項、医療機関の所在地、医療機関名称、診療科、病床数、傷病名、診療開始日、転帰、実日数、入院年月日、公費分点数、摘要欄記載事項、請求点数、決定点数、一部負担金額、高額療養費額、公費負担点数、食事生活療養額及び回数、食事生活療養の請求額、食事生活療養の決定額、標準負担額、カルテ番号等、レセプト番号、受付番号、ページ番号、医科：回数・単位・点数（初診、再診、医学管理、在宅、投薬、注射、処置、麻酔手術、病理検査、画像診断、その他）、、歯科：回数・単位・点数（初診、再診、管理リハビリ、投薬注射、X線検査、処置手術、麻酔、歯冠修復及び欠損補綴、その他）、、調剤（処方医療機関、保険医名、処方月日、調剤月日、処方医薬品名・規格・用量・剤形・用法、単位薬剤料点、調剤量数、調剤報酬点数）、、訪問看護（訪問日、訪問開始年月日、訪問終了年月日時刻、訪問終了の状況、死亡の状況、指導期間、基本療養費Ⅰ、基本療養費Ⅱ、基本療養費Ⅰ及びⅡの加算、基本療養費Ⅲ、管理療養費、訪問看護情報提供療養費、訪問看護ターミナルケア療養費、精神科基本療養費Ⅰ、精神科基本療養費Ⅲ、精神科基本療養費Ⅰ及びⅢの加算、精神科基本療養費Ⅳ、専門の研修、情報提供先、備考）］、、柔道整復・鍼灸療養費支給申請書情報＜柔整鍼灸受領委任払＞［施術年月、施術機関コード、会員機関番号、公費負担者番号、公費負担医療受給者番号、点数表区分、保険者番号、給付割合、被保険者記号番号、枝番、療養を受けた者の氏名、療養を受けた者の性別、療養を受けた者の生年月日、世帯主氏名、世帯主住所、特記事項、施術所の所在地、施術所名称、柔道整復師氏名、施術管理者氏名、負傷の原因及び経過、負傷名、傷病名、業務上・外、第三者行為の有無、初療年月日、施術日、施術期間、実日数、請求区分、転帰、請求区分、初検料、施術料、往療料、施術報告書交付料、逓減率、逓減開始日、後療料、冷罨法料、温罨法料、電療料、多部位、長期、要欄記載事項、合計額、一部負担金、一部負担金割合、請求金額、施術証明内容、申請書欄内容、支払機関、支払区分、預金の出委、金融機関名、支店名、口座名義人、口座番号、登録記号番号、同意医師氏名、同意医師住所、同意年月日、要加療期間、受領委任者名、委任申請者名、代理人住所、代理人氏名］、、【４　経済活動】金融機関、口座番号、課税区分、支給金額、振込日、給付実績</t>
  </si>
  <si>
    <t>本人、本人以外：本人同意以外(国民健康保険法の規定により個人情報を収集するため。規則、要綱等の規定に基づく申請、届出等に係る事務を行うに当たり、提出された情報に申請者以外の者の個人情報が含まれているため。）、</t>
  </si>
  <si>
    <t>保険料係</t>
  </si>
  <si>
    <t>国民健康保険料の賦課業務</t>
  </si>
  <si>
    <t>国民健康保険事業及び介護納付金に要する費用に充てるため、世帯主に保険料を賦課する。、法令の名称（国民健康保険法、地方自治法、地方税法、租税特別措置法、介護保険法、政令、省令、瀬戸市国民健康保険条例、同条例施行規則）</t>
  </si>
  <si>
    <t>瀬戸市国民健康保険被保険者及び被保険者でない世帯主</t>
  </si>
  <si>
    <t>【1　基本的事項】、氏名【個人】、住所【世帯】、性別【個人】、生年月日【個人】、電話番号【世帯】、国・本籍【個人】、続柄【個人】、個人番号【個人】、被保険者番号＋枝番【個人】、市民税台帳番号【個人】、所得種類別収入金額（給与、公的年金のみ）【個人】、所得種類別所得金額【個人】、総所得金額【個人】、所得控除額【個人】、基準総所得金額【個人、世帯計】、所得申告区分【個人】、所得無区分【個人】、租税特別措置法適用条文区分【個人】、賦課月数【個人、世帯】、所得割額【世帯計】、被保険者均等割額【世帯計】、世帯別平等割額【世帯計】、国民健康保険料（軽減前合計）【世帯計】、低所得者軽減額【世帯計】、限度超過額【世帯計】、月割減額【世帯計】、減免額【世帯計】、現年度そ及額【世帯計】、百円未満端数【世帯計】、国民健康保険料（現年度調定額）【世帯計（年額、期別額）】、過年度そ及額【世帯計】、国民健康保険料（過年度随時１調定額）【世帯計（期別額）】、国民健康保険料（過年度随時２調定額）【世帯計（年額、期別額）】、納付区分【世帯】、振替口座情報（金融機関・店名、種別、番号、名義人、開始日）【世帯】、国民健康保険被保険者異動記録【個人】、介護保険第２号被保険者異動記録【個人】、退職被保険者・被扶養者異動記録【個人】、世帯状況【世帯】、※「世帯計」の項目については、医療分の合計と内退職分、介護分の合計と内退職分の各集計値を管理しています。、【2　その他】、収容・拘禁されている施設、期間【個人】、、</t>
  </si>
  <si>
    <t>本人、本人以外：本人同意以外、国民健康保険法第113条の2の規定により個人情報を収集するため、各種行政サービス及び市の施策に関わる調査における資格要件の確認、権利関係の把握、対象者の選出等を行うに当たり、個人情報を保有する実施機関の他の個人情報取扱事務、他の実施機関、国又は他の地方公共団体から収集するため、）</t>
  </si>
  <si>
    <t>文書、電磁的方式（磁気ディスク）</t>
  </si>
  <si>
    <t xml:space="preserve">目的外利用、外部提供、外部委託 </t>
  </si>
  <si>
    <t>国民健康保険料の収納業務</t>
  </si>
  <si>
    <t>国民健康保険事業に要する費用（前期高齢者納付金及び後期高齢者支援金等並びに介護納付金の納付に要する費用を含む。）に充てるため、世帯主から保険料を徴収する。、法令の名称（国民健康保険法、地方自治法、地方税法、国税徴収法、政令、省令、瀬戸市国民健康保険条例、同条例施行規則）</t>
  </si>
  <si>
    <t>瀬戸市国民健康保険料納付義務者</t>
  </si>
  <si>
    <t>【1　基本的事項】、氏名、住所、性別、生年月日、電話番号、国・本籍、続柄、親族関係、個人番号、被保険者番号、納付区分、振替口座情報（金融機関・店名、種別、番号、名義人、開始日）、基準総所得金額【世帯計】、被保険者均等割額【世帯計】、世帯別平等割額【世帯計】、国民健康保険料（調定額）【年額、期別額】、納付額【納付単位】、収納日（収入金消込日付）【納付単位】、領収日（納付日）【納付単位】、入金種別【納付単位】、延滞金金額、未納額、還付額、還付日（還付金消込日付）、還付決議書番号、還付加算金金額、【2　社会的地位】、職業・勤務先、【3　経済活動】、開設口座情報（金融機関・店名、種別、番号、名義人）、督促催告中止（期間、事由）、執行停止記録（処分日付）、不納欠損記録（処分日付、事由）、滞納処分記録（差押、参加差押、交付要求、公売）、破産関連記録（破産、破産廃止、免責）、相続関連記録（相続人、限定承認、相続放棄）、滞納繰越後の調定更正記録、催告記録、応対記録、納付誓約、納付書交付記録、被保険者更新状況、実態調査記録、手形、小切手受領記録、【4　生活】、公的扶助、※「世帯計」の項目については、医療分の合計と内退職分、介護分の合計と内退職分の各集計値を管理しています。</t>
  </si>
  <si>
    <t>本人、本人以外：本人同意以外、国民健康保険法第113条の2の規定により個人情報を収集するため、所在不明、心神喪失等の事由により、本人から収集することが困難なため</t>
  </si>
  <si>
    <t>文書、写真等（スライド・マイクロフィルム）、電磁的方式（磁気ディスク）</t>
  </si>
  <si>
    <t>後期高齢者医療保険料の収納事務</t>
  </si>
  <si>
    <t>後期高齢者医療保険事業に要する費用に充てるため、被保険者から保険料を徴収する。、法令の名称（高齢者の医療の確保に関する法律、地方自治法、地方税法、国税徴収法、政令、省令、瀬戸市後期高齢者医療に関する条例、同条例施行規則）</t>
  </si>
  <si>
    <t>愛知県後期高齢者医療保険料納付義務者</t>
  </si>
  <si>
    <t xml:space="preserve">【1　基本的事項】、 氏名、 住所、 性別、 生年月日、 電話番号、 国・本籍、 続柄、 親族関係、 個人番号、 被保険者番号、 納付区分、 振替口座情報（金融機関・店名、種別、番号、名義人、開始日）、 基準総所得金額【世帯計】、 被保険者均等割額【世帯計】、 世帯別平等割額【世帯計】、 後期高齢者医療保険料（調定額）【年額、期別額】、 納付額【納付単位】、 収納日（収入金消込日付）【納付単位】、 入金種別【納付単位】、 延滞金金額、 未納額、 還付額、 還付日（還付金消込日付）、 還付決議書番号、 還付加算金金額、 市民税台帳番号【個人】、 所得種類別収入金額（給与、公的年金のみ）【個人】、 所得種類別所得金額【個人】、 総所得金額【個人】、 所得控除額【個人】、 基準総所得金額【個人、世帯計】、 所得申告区分【個人】、 所得無区分【個人】、 【2　社会的地位】、 職業・勤務先、 【3　経済活動】、 開設口座情報（金融機関・店名、種別、番号、名義人）、 督促催告中止（期間、事由）、 執行停止記録（処分日付）、 不納欠損記録（処分日付、事由）、 滞納処分記録（差押、参加差押、交付要求、公売）、 破産関連記録（破産、破産廃止、免責）、 相続関連記録（相続人、限定承認、相続放棄）、 滞納繰越後の調定更正記録、 催告記録、 応対記録、 納付誓約、 納付書交付記録、 被保険者更新状況、 実態調査記録、 手形、小切手受領記録、 【4　生活】、 公的扶助 </t>
  </si>
  <si>
    <t>本人、本人以外：本人同意以外、高齢者の医療の確保に関する法律第138条第3項の規定により個人情報を収集するため、</t>
  </si>
  <si>
    <t>後期高齢者医療保険料の賦課事務</t>
  </si>
  <si>
    <t>後期高齢者医療保険事業に要する費用に充てるため、被保険者に保険料を賦課する。、法令の名称（高齢者の医療の確保に関する法律、地方自治法、地方税法、国税徴収法、政令、省令、瀬戸市後期高齢者医療に関する条例、同条例施行規則）</t>
  </si>
  <si>
    <t>【1　基本的事項】、氏名、住所、性別、生年月日、電話番号、国・本籍、続柄、個人番号、課税非課税区分、未申告区分、旧ただし書所得、減額対象所得、低Ⅰ低Ⅱ判定所得、一部負担割合判定所得、市民税課税所得、営業所得額、農業所得額、不動産所得額、利子所得額、配当所得額、配当証券投資所得額、外貨建配当所得額、配当（控除無）所得額、給与所得額、その他雑所得額、雑所得合計額、総合短期譲渡所得額、一時所得額、総合譲渡一時所得額、給与収入額、給与専従者収入額、専従者給与（控除）額、公的年金収入額、分離短期譲渡一般所得額、分離短期譲渡軽減所得額、分離長期譲渡一般所得額、分離長期譲渡特定所得額、分離長期譲渡軽課所得額、山林所得額、先物取引所得額、未公開株式譲渡所得額、上場株式譲渡所得額、分離短期一般特別控除額、分離短期軽減特別控除額、分離長期一般特別控除額、分離長期特定特別控除額、分離長期軽課特別控除額、繰越純損失額、繰越損失額、繰越株式損失額、繰越先物損失額、繰越居住用損失額、居住用損失額、条約適用利子等所得額、条約適用配当等所得額、上場株式配当所得額、繰越特定中小会社株式損失額、特例適用利子等所得額、特例適用配当等所得額、、【2　その他】、収容・拘禁されている施設、期間、収入見込み額、損害金額</t>
  </si>
  <si>
    <t>本人、本人以外：本人同意以外、高齢者の医療の確保に関する法律第138条第1項の規定により個人情報を収集するため</t>
  </si>
  <si>
    <t>電磁的方式（磁気ディスク）</t>
  </si>
  <si>
    <t>窓口･年金係</t>
  </si>
  <si>
    <t>国民年金の給付に関する事務</t>
  </si>
  <si>
    <t>国民年金市町村事務処理基準に基づき届書等を日本年金機構へ進達、法令の名称（国民年金法）、</t>
  </si>
  <si>
    <t>国民年金第１号被保険者及び加入していた者</t>
  </si>
  <si>
    <t>【１　基本的事項】個人番号、氏名、住所、性別、生年月日、電話番号、国・本籍、続柄、親族関係、婚歴、転出入、出生・死亡等、基礎年金番号【２　心　身】病歴、障害【３　社会的地位】職歴、学歴、学校名【４　経済活動】収入、金融機関【５　生　活】家庭状況</t>
  </si>
  <si>
    <t>本人、本人以外：本人同意以外 国民年金法第108条、国民年金法施行令第1条の2の規定により個人情報を収集するため 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</si>
  <si>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文書、電磁的方式（オンラインサーバー）</t>
  </si>
  <si>
    <t>国民年金被保険者に関する事務</t>
  </si>
  <si>
    <t>【１　基本的事項】個人番号、氏名、住所、性別、生年月日、電話番号、国・本籍、続柄、親族関係、婚歴、転出入、出生・死亡等、旅券、基礎年金番号【２　心　身】病歴、障害【３　社会的地位】職歴、学校名【４　経済活動】収入、財産、金融機関【５　生　活】公的扶助</t>
  </si>
  <si>
    <t>本人、本人以外：本人同意以外 行政サービスに関わる調査における資格の要件の確認、対象者の選出を行うに当たり、個人情報を保有する実施機関の他の個人情報取扱事務、他の実施機関から収集するため</t>
  </si>
  <si>
    <t>文書、電磁的方式（CD-R）</t>
  </si>
  <si>
    <t>厚生労働大臣に対し年金生活者支援給付金支給候補者の所得情報等を提供する事務</t>
  </si>
  <si>
    <t>年金生活者支援給付金の支給事務を適正かつ円滑に実施するため、法令の名称（年金生活者支援給付金の支給に関する法律、年金生活者支援給付金の支給に関する法律施行令）、</t>
  </si>
  <si>
    <t>老齢基礎年金の受給者、障害基礎年金又は遺族基礎年金の受給者</t>
  </si>
  <si>
    <t>【１　基本的事項】氏名、住所、性別、生年月日、続柄、親族関係、婚歴、転出入、出生・死亡等、基礎年金番号【２　心　身】障害【４　経済活動】収入、課税【５　生　活】公的扶助</t>
  </si>
  <si>
    <t>本人、本人以外：本人同意以外　年金生活者支援給付金の支給に関する法律施行令の規定により個人情報を収集するため</t>
  </si>
  <si>
    <t>文書、電磁的方式（伝送）</t>
  </si>
  <si>
    <t>国民年金被保険者実態調査に係る回答業務</t>
  </si>
  <si>
    <t>厚生労働省による国民年金被保険者実態調査の適正な調査票作成及び回答　　法令の名称（国民年金法108条の３　）</t>
  </si>
  <si>
    <t>国民年金第１号被保険者</t>
  </si>
  <si>
    <t>【１　基本的事項】氏名、住所、性別、生年月日、続柄、親族関係、婚歴、転出入、基礎年金番号【４　経済活動】収入、課税、固定資産税評価額、国民健康保険料賦課状況、国民健康保険料納付状況</t>
  </si>
  <si>
    <t>本人以外：本人同意以外（各種行政サービス及び市の施策に関わる調査における資格の要件の確認、権利関係の把握、対象者の選出等を行うに当たり、個人情報を保有する実施機関の他の個人情報取扱事務、他の実施機関、国又は地方公共団体から収集するため）</t>
  </si>
  <si>
    <t>文書、電磁的方式（ADWORLD）</t>
  </si>
  <si>
    <t>国民年金の免除に関する事務</t>
  </si>
  <si>
    <t>国民年金第1号被保険者及び加入していた者</t>
  </si>
  <si>
    <t>【１　基本的事項】個人番号、基礎年金番号、氏名、住所、性別、生年月日、電話番号、国・本籍、続柄、親族関係、婚歴、転出入、出生・死亡等【２　心　身】障害、病歴　【３　社会的地位】職業・勤務先、勤務状況、学業状況　【５　生　活】家庭状況、公的扶助</t>
  </si>
  <si>
    <t>本人、本人以外：本人同意以外、国民年金法第106条、第108条、国民年金法施行規則第77条の規定により個人情報を収集するため</t>
  </si>
  <si>
    <t>医療福祉係</t>
  </si>
  <si>
    <t>子ども医療費の助成業務</t>
  </si>
  <si>
    <t>子どもの医療費を助成し、子どもの福祉の増進を目的とする。、法の名称（瀬戸市子ども医療費助成条例第１条）</t>
  </si>
  <si>
    <t>子ども医療費受給者、申請者、被保険者、子ども医療費受給資格者</t>
  </si>
  <si>
    <t>【１　基本的事項】氏名、住所、性別、生年月日、受給者番号、電話番号、国・本籍、続柄、親族関係、転出入、出生・死亡等、在留資格、後見・保佐、医療保険、事故発生年月日、事故発生場所、事故原因と状況、加害者、加害車両の保有者および契約者の住所・氏名・生年月日・電話番号【２　心 身】診療報酬明細、医療機関名、傷病名、補装具、補装具費用額、証明医療機関【３　社会的地位】職業・勤務先、犯歴、加害者の職業・自賠責保険会社名・自賠責保険証明書番号・任意保険証券番号・任意保険会社名、加害者と保有者の続柄、加害者と契約者の続柄【４　経済活動】収入、納課税、金融機関【５　生　活】公的扶助</t>
  </si>
  <si>
    <t>本人、本人以外：本人同意、本人同意以外（規則、要綱等の規定に基づく申請、届出等に係る事務を行うに当たり、提出された情報に申請者以外の者の情報が含まれているため。事故・事件の発生に際し、事実関係を把握するため、関係者等から当事者の情報を収集するため。医療費の支払事務や助成事務を行うに当たり、患者を診察した医師、医療機関から当該患者の治療内容等に関する個人情報を収集する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</si>
  <si>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障害者医療費の助成業務</t>
  </si>
  <si>
    <t>心身障害者の医療費を助成し、心身障害者の福祉の増進を図る目的、法令の名称（瀬戸市心身障害者医療助成条例第１条）、</t>
  </si>
  <si>
    <t>【１　基本的事項】氏名、住所、性別、生年月日、受給者番号、電話番号、国・本籍、続柄、親族関係、転出入、出生・死亡等、在留資格、後見・保佐、医療保険、事故発生年月日、事故発生場所、事故原因と状況、加害者、加害車両の保有者および契約者の住所・氏名・生年月日・電話番号【２　心　身】健康状態、障害、診療報酬明細医療機関名、傷病名、補装具、補装具費用額、証明医療機関【３　社会的地位】職業・勤務先、犯歴、加害者の職業・自賠責保険会社名・自賠責保険証明書番号・任意保険証券番号・任意保険会社名、加害者と保有者の続柄、加害者と契約者の続柄【４　経済活動】収入、納課税、金融機関【５　生　活】公的扶助</t>
  </si>
  <si>
    <t>文書、電磁的方式（サーバ及び磁気ディスクに保存）</t>
  </si>
  <si>
    <t>母子・父子家庭等医療費の助成業務</t>
  </si>
  <si>
    <t>母子家庭の母、父子家庭の父並びにこれらの家庭の児童の健康の保持及び生活の安定のために医療費を助成し、母子家庭等の福祉の増進を図る目的、法令の名称（瀬戸市母子・父子家庭等医療費助成条例第１条）</t>
  </si>
  <si>
    <t>【１　基本的事項】個人番号、氏名、住所、性別、生年月日、電話番号、国・本籍、続柄、親族関係、婚歴、転出入、出生・死亡等、在留資格、後見・保佐、医療保険、扶養の有無、事故発生年月日、事故発生場所、事故原因と状況、加害者、加害車両の保有者および契約者の住所・氏名・生年月日・電話番号【２　心　身】障害、診療報酬明細、医療機関名、傷病名、補装具、補装具費用額、証明医療機関【３　社会的地位】職業・勤務先犯歴、加害者の職業・自賠責保険会社名・自賠責保険証明書番号・任意保険証券番号・任意保険会社名、加害者と保有者の続柄、加害者と契約者の続柄【４　経済活動】収入、納課税、金融機関、税控除【５　生　活】公的扶助</t>
  </si>
  <si>
    <t>本人、本人以外：本人同意、本人同意以外（規則、要綱等の規定に基づく申請、届出等に係る事務を行うに当たり、提出された情報に申請者以外の者の情報が含まれているため。事故・事件の発生に際し、事実関係を把握するため、関係者等から当事者の情報を収集するため。医療費の支払事務や助成事務を行うに当たり、患者を診察した医師、医療機関から当該患者の治療内容等に関する個人情報を収集する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</si>
  <si>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後期高齢者医療の資格・給付事務</t>
  </si>
  <si>
    <t>高齢者に対して健康の保持と適切な医療の確保と高齢者の福祉の増進を図ることを目的とする。、法令の名称（高齢者の医療の確保に関する法律第1条）</t>
  </si>
  <si>
    <t>【１　基本的事項】個人番号、被保険者番号、氏名、住所（送付先住所含む）、性別、生年月日、資格取得年月日、負担割合、負担区分、資格喪失年月日、有効期限、保険者名、保険者番号、電話番号、国・本籍、続柄、転出入、出生・死亡等、在留資格、後見・保佐、世帯状況、健康保険の利用状況【２　心　身】健康状態、病歴、障害【３　経済活動】収入、納課税、金融機関【４　生　活】公的扶助、火災及び原因の概要</t>
  </si>
  <si>
    <t>本人、本人以外：高齢者の医療の確保に関する法律等の規定により個人情報を収集するため、本人同意以外（規則、要綱等の規定に基づく申請、届出等に係る事務を行うに当たり、提出された情報に申請者以外の者の情報が含まれているため。事故・事件の発生に際し、事実関係を把握するため、関係者等から当事者の情報を収集するため。医療費の支払事務や助成事務を行うに当たり、患者を診察した医師、医療機関から当該患者の治療内容等に関する個人情報を収集する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収集するため。）</t>
  </si>
  <si>
    <t xml:space="preserve">文書、電磁的方式（サーバ及び磁気ディスクに保存） </t>
  </si>
  <si>
    <t>精神障害者医療費の助成業務</t>
  </si>
  <si>
    <t>精神障害者の健康の保持及び生活の安定のために医療費を助成し、精神障害者の福祉の増進を図る目的。、法令の名称（瀬戸市精神障害者医療費助成条例第１条）</t>
  </si>
  <si>
    <t>【１　基本的事項】氏名、住所、性別、生年月日、電話番号、国・本籍、続柄、親族関係、転出入、出生・死亡等、在留資格、後見・保佐、医療保険、事故発生年月日、事故発生場所、事故原因と状況、加害者、加害車両の保有者および契約者の住所・氏名・生年月日・電話番号【２　心　身】健康状態、病歴、障害、診療報酬明細、医療機関名、傷病名、補装具、補装具費用額、証明医療機関【３　社会的地位】職業・勤務先、犯歴、加害者の職業・自賠責保険会社名・自賠責保険証明書番号・任意保険証券番号・任意保険会社名、加害者と保有者の続柄、加害者と契約者の続柄【４　経済活動】収入、納課税、金融機関【５　生　活】公的扶助</t>
  </si>
  <si>
    <t>養育医療費の助成業務</t>
  </si>
  <si>
    <t>病院又は診療所において入院療育の必要な未熟児に適切な医療給付を行い、児童の健全な育成をはかることを目的とする。、法令の名称（母子保健法第20条）</t>
  </si>
  <si>
    <t>対象児、申請者、被保険者、扶養義務者、指定医療機関の担当医師</t>
  </si>
  <si>
    <t>【１　基本的事項】個人番号、氏名、住所、性別、生年月日、電話番号、国・本籍、続柄、後見・保佐、医療保険、世帯状況【２　心　身】健康状態、診療報酬明細【３　社会的地位】職業・勤務先【４　経済活動】収入、納課税、金融機関【５　生　活】家庭状況、居住状況、公的扶助</t>
  </si>
  <si>
    <t>本人、本人以外：本人同意、本人同意以外（規則、要綱等の規定に基づく申請、届出等に係る事務を行うに当たり、提出された情報に申請者以外の者の情報が含まれているため。事故・事件の発生に際し、事実関係を把握するため、関係者等から当事者の情報を収集するため。医療費の支払事務や助成事務を行うに当たり、患者を診察した医師、医療機関から当該患者の治療内容等に関する個人情報を収集する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収集するため。）</t>
  </si>
  <si>
    <t>後期高齢者福祉医療費の給付事務</t>
  </si>
  <si>
    <t>高齢者の医療の確保に関する法律による医療の一部負担金の支払が困難な高齢者の健康の保持増進を図るため、医療の一部を支給し、もって福祉の向上に寄与することを目的とする。、法令の名称（瀬戸市後期高齢者福祉医療費給付要綱第1条）、</t>
  </si>
  <si>
    <t>【１　基本的事項】個人番号、氏名、住所、性別、生年月日、電話番号、国・本籍、続柄、親族関係、転出入、出生・死亡等、在留資格、後見・保佐、医療保険、世帯状況、事故発生年月日、事故発生場所、事故原因と状況、加害者、加害車両の保有者および契約者の住所・氏名・生年月日・電話番号【２　心　身】障害、診療報酬明細、介護、医療機関名、傷病名、補装具、補装具費用額、証明医療機関【３　社会的地位】職業・勤務先、犯歴、加害者の職業・自賠責保険会社名・自賠責保険証明書番号・任意保険証券番号・任意保険会社名、加害者と保有者の続柄、加害者と契約者の続柄【４　経済活動】納課税、金融機関【５　生　活】居住状況、公的扶助</t>
  </si>
  <si>
    <t xml:space="preserve">目的外利用、外部委託 </t>
  </si>
  <si>
    <t>児童発達支援センター</t>
  </si>
  <si>
    <t>療育業務（児童発達支援）</t>
  </si>
  <si>
    <t>のぞみ学園を通所利用する児童等の療育に関する記録管理、児童福祉法</t>
  </si>
  <si>
    <t>通所利用等する児童とその家族</t>
  </si>
  <si>
    <t>【１　基本的事項】氏名、住所、性別、生年月日、電話番号、国・本籍、続柄、親族関係、婚歴、転出入、出生・死亡等、在留資格、旅券、入園経路、退園経路、母子通園機関、【２　心　身】健康状態、病歴、障害、身体的特徴、療育経過記録、【３　社会的地位】職業・勤務先、勤務状況、学業状況、【４　経済活動】収入、納課税、金融機関、【５　生　活】家庭状況、居住状況、趣味・嗜好、各種相談、公的扶助</t>
  </si>
  <si>
    <t>本人、本人以外：児童福祉法、本人同意</t>
  </si>
  <si>
    <t>文書、写真等（スライド・マイクロフィルム）</t>
  </si>
  <si>
    <t>家族支援（親子支援教室）</t>
  </si>
  <si>
    <t>発達に偏り又は育ちに心配のある子ども及びその保護者に対し、相談及び支援を行う親子支援教室事業を実施することにより、保護者の育児不安を解消又は軽減し良好な親子関係を形成するとともに、子どもの育ちに合わせ、適切な関係機関へつなぐこと。、瀬戸市親子支援教室事業実施要綱</t>
  </si>
  <si>
    <t>親子支援教室（ひよこ、こねこ）を利用する児童とその家族</t>
  </si>
  <si>
    <t>【１　基本的事項】氏名、住所、性別、生年月日、電話番号、国・本籍、続柄、親族関係、婚歴、転出入、出生・死亡等、在留資格、旅券、【２　心　身】健康状態、病歴、障害、身体的特徴、【３　社会的地位】職業・勤務先、勤務状況、学業状況、【５　生　活】家庭状況、居住状況、趣味・嗜好、各種相談、公的扶助</t>
  </si>
  <si>
    <t>障害児相談支援業務</t>
  </si>
  <si>
    <t>障害児相談支援利用計画作成に係る記録管理、児童福祉法</t>
  </si>
  <si>
    <t>相談・サービス利用児童とその家族</t>
  </si>
  <si>
    <t>本人、本人以外：（児童福祉法）、本人同意</t>
  </si>
  <si>
    <t>文書、写真等（スライド・マイクロフィルム）、電磁的方式（障害福祉システム）</t>
  </si>
  <si>
    <t>保育所等訪問支援業務</t>
  </si>
  <si>
    <t>保育所等訪問支援計画作成に係る記録管理、児童福祉法</t>
  </si>
  <si>
    <t>相談・サービス利用者とその家族</t>
  </si>
  <si>
    <t>【１　基本的事項】氏名、住所、性別、生年月日、電話番号、国・本籍、続柄、親族関係、婚歴、転出入、出生・死亡等、在留資格、旅券、【２　心　身】健康状態、病歴、障害、身体的特徴、【３　社会的地位】職業・勤務先、勤務状況、学業状況、【４　経済活動】収入、納課税、【５　生　活】家庭状況、居住状況、趣味・嗜好、各種相談、公的扶助</t>
  </si>
  <si>
    <t>発達相談</t>
  </si>
  <si>
    <t>発達に凸凹があり、困難を抱える子どもやその家族を支援するため</t>
  </si>
  <si>
    <t>０歳から１８歳までの発達障害またはその疑いのる児童とその家族、支援者</t>
  </si>
  <si>
    <t>【１　基本的事項】氏名、住所、性別、生年月日、電話番号、続柄、親族関係、【２　心　身】健康状態、病歴、障害、身体的特徴、【３　社会的地位】学業状況、【５　生　活】家庭状況、居住状況、趣味・嗜好</t>
  </si>
  <si>
    <t>巡回療育支援事業</t>
  </si>
  <si>
    <t>瀬戸市児童発達支援センターに関する条例第４条第１項第４号に規定する事業（発達障害及びその疑いのある児童(発達障害児等)並びにその保護者等に対する相談、助言等に関する事業）及び同条例第４条第１項第６号に規定する事業（発達障害児等の支援者等への助言、情報提供及び研修に関する事業）を実施する。、瀬戸市巡回療育支援事業実施要綱に規定する事業を実施する。</t>
  </si>
  <si>
    <t>0歳から18歳までの発達障害またはその疑いのある児童とその家族、支援者</t>
  </si>
  <si>
    <t>【１　基本的事項】氏名、住所、性別、生年月日、電話番号、続柄、親族関係、転出入、出生・死亡等、【２　心　身】健康状態、病歴、受診歴、障害、身体的特徴、【３　社会的地位】学歴、学業状況、職業・勤務先、【５　生　活】家庭状況、居住状況、趣味・嗜好、交際、各種相談、巡回先での様子</t>
  </si>
  <si>
    <t>本人、本人以外：本人同意、本人同意以外（実施機関が福祉サービス又は保健指導を行うに当たって、対象者に関する個人情報を当該対象者の家族、関係者等から収集するため）</t>
  </si>
  <si>
    <t>医療的ケア児等支援事業</t>
  </si>
  <si>
    <t>のぞみ学園を通所利用する児童等の医療的ケアに関する記録管理、医療的ケア児及びその家族に対する支援に関する法律、瀬戸市児童発達支援センターに関する条例、瀬戸市のぞみ学園医療的ケア実施要綱</t>
  </si>
  <si>
    <t>【１　基本的事項】氏名、住所、性別、生年月日、電話番号、出身国、続柄、親族関係、婚歴、転出入、出生・死亡等、後見・保佐【２　心　身】健康状態、病歴、障害、身体的特徴、医療的ケア内容、医師指示書、受診医療機関、訓練機関、実施した医療的ケアの記録【３　社会的地位】職業・勤務先、職歴、勤務状況【４　生　活】家庭状況、居住状況、趣味・嗜好、交際、各種相談、公的扶助</t>
  </si>
  <si>
    <t>虐待防止・身体拘束に関する記録管理</t>
  </si>
  <si>
    <t>のぞみ学園を通所利用する児童等の虐待防止・身体拘束に関する記録管理、障がい者虐待の防止、障害者の養護者に対する支援等に関する法律</t>
  </si>
  <si>
    <t>【１　基本的事項】氏名、住所、性別、生年月日、電話番号、出身国、続柄、親族関係、婚歴、転出入、出生・死亡等、後見・保佐、虐待防止・身体拘束に関する記録、処置簿、ヒヤリハット体験報告書【２　心　身】健康状態、病歴、障害、身体的特徴【３　社会的地位】職業・勤務先、職歴、資格、勤務状況、学業状況【４　生　活】家庭状況、居住状況、趣味・嗜好、交際、各種相談、公的扶助</t>
  </si>
  <si>
    <t>こども若者家庭センター</t>
  </si>
  <si>
    <t>こども若者係</t>
  </si>
  <si>
    <t>瀬戸市少年センター運営協議会委員及び補導委員管理業務</t>
  </si>
  <si>
    <t>瀬戸市少年センター運営協議会委員及び補導委員を記録管理するため。、法令の名称（　少年補導センター運営費補助金交付要綱　）、</t>
  </si>
  <si>
    <t>瀬戸市少年センター運営協議会委員、少年センター運営協議会顧問、少年センター補導委員</t>
  </si>
  <si>
    <t>【１　基本的事項】氏名、住所、性別、生年月日、電話番号、役職・地位、団体加入、</t>
  </si>
  <si>
    <t>瀬戸市青少年問題協議会委員管理業務</t>
  </si>
  <si>
    <t>瀬戸市青少年問題協議会の委員を記録管理するため。、法令の名称（　瀬戸市青少年問題協議会設置条例　）、</t>
  </si>
  <si>
    <t>瀬戸市青少年問題協議会の委員</t>
  </si>
  <si>
    <t>【１　基本的事項】個人番号、氏名、住所、性別、電話番号、役職・地位、団体加入、</t>
  </si>
  <si>
    <t>子育てサポーター養成講座</t>
  </si>
  <si>
    <t>子育てサポーター養成講座において、講師の個人情報収集及び修了者の人材登録業務を行うにあたり、登録者に関する個人情報が必要なため。</t>
  </si>
  <si>
    <t>子育てサポーター養成講座の講師及び支援者</t>
  </si>
  <si>
    <t>【１　基本的事項】個人番号、氏名、住所、性別、生年月日、電話番号、続柄、出生・死亡等、職業・勤務先、勤務状況、学業状況、家庭状況、居住状況、趣味・嗜好、各種相談、</t>
  </si>
  <si>
    <t>支援対象児童等の適切な保護及び支援業務</t>
  </si>
  <si>
    <t>支援対象児童等の適切な保護及び支援業務、法令の名称（児童福祉法第２５条の２及び２５条の３）、</t>
  </si>
  <si>
    <t>支援対象児童等支援を必要とする児童と保護者</t>
  </si>
  <si>
    <t>【１　基本的事項】個人番号、氏名、住所、性別、生年月日、電話番号、国・本籍、続柄、親族関係、婚歴、転出入、出生・死亡等、在留資格、後見・保佐、健康状態、病歴、障害、身体的特徴、職業・勤務先、役職・地位、職歴、学歴、資格、勤務状況、学業状況、犯歴、収入、財産、納課税、負債、破産、支出、家庭状況、居住状況、趣味・嗜好、交際、各種相談、公的扶助、医療機関、受診状況</t>
  </si>
  <si>
    <t>本人以外：本人同意以外（児童福祉法第２５の２及び２５条の３の規定により個人情報を収集するため/人の生命、身体又は財産を保護するため、緊急かつやむを得ないと認められるため/所在不明、心神喪失当の事由により、本人から収集することが困難なため/相談、陳情、要望、苦情その他本人の自由な意思により提供される情報の中に、当該相談等をする者以外の者に関する個人情報が含まれているため/国又はほかの地方公共団体から送付されてきた資料等に個人情報が含まれているため）</t>
  </si>
  <si>
    <t>文書、写真等（スライド・マイクロフィルム）、電磁的方式（エクセルファイル）</t>
  </si>
  <si>
    <t>子ども・若者センター運営業務</t>
  </si>
  <si>
    <t>子ども又はその保護者の身近な場所で、教育・保育施設や地域の子育て支援事業等の情報提供を行う（利用者支援業務）と共に、子ども・若者とその家族（児童虐待、ドメスティック・バイオレンスを受けた者を含む）の抱える様々な困難に対し、その予防及び必要な相談・助言・関係機関との連絡調整等を実施しながら、切れ目ない支援を行うため。、法令の名称（子ども・子育て支援法、児童福祉法、児童虐待の防止等に関する法律、配偶者からの暴力の防止及び被害者の保護等に関する法律、子ども・若者育成支援推進法、瀬戸市子ども・若者センター条例）、</t>
  </si>
  <si>
    <t>0歳から39歳までの子ども・若者とその家族、支援者、家庭児童相談利用者（児童虐待・ドメスティック・バイオレンスを受けた者及びその近親者を含む）</t>
  </si>
  <si>
    <t>【１　基本的事項】個人番号、氏名、住所、性別、生年月日、電話番号、国・本籍、続柄、親族関係、婚歴、転出入、出生・死亡等、在留資格、旅券、後見・保佐、健康状態、病歴、障害、身体的特徴、職業・勤務先、役職・地位、職歴、学歴、資格、団体加入、賞罰、勤務状況、学業状況、犯歴、収入、財産、納課税、金融機関、取引状況、負債、破産、支出、家庭状況、居住状況、趣味・嗜好、交際、各種相談、公的扶助、</t>
  </si>
  <si>
    <t>本人、本人以外：本人同意、本人同意以外（子ども・子育て支援法、児童福祉法、児童虐待の防止等に関する法律、配偶者からの暴力の防止及び被害者の保護等に関する法律、子ども・若者育成支援推進法、瀬戸市子ども・若者センター条例の規定により個人情報を収集するため/人の生命、身体又は財産を保護するため、緊急かつやむを得ないと認められるため/所在不明、心神喪失当の事由により、本人から収集することが困難なため/相談、陳情、要望、苦情その他本人の自由な意思により提供される情報の中に、当該相談等をする者以外の者に関する個人情報が含まれているため/国又はほかの地方公共団体から送付されてきた資料等に個人情報が含まれているため）</t>
  </si>
  <si>
    <t>乳幼児健診未受診者、未就園児、不就学児等の状況確認業務</t>
  </si>
  <si>
    <t>乳幼児健診未受診者、未就園児、不就学児等の状況確認及び他機関（他の市区町村の機関等を含む）との情報交換業務、法令の名称（　児童福祉法、児童虐待の防止等に関する法律　）、</t>
  </si>
  <si>
    <t>市に住民票のある児童と保護者</t>
  </si>
  <si>
    <t>【１　基本的事項】個人番号、氏名(通称名・併記名を含む)、住所、性別、生年月日、電話番号、国・本籍、続柄、親族関係、婚歴、転出入、出生・死亡等、在留資格、出入国記録、【２　心　身】健康状態、病歴、障害、身体的特徴、【３　社会的地位】職業・勤務先、【４　生　活】家庭状況、居住状況、通園・通学状況、各種相談、公的扶助、医療機関、受診状況、国民健康保険資格情報</t>
  </si>
  <si>
    <t>本人以外：本人同意以外（児童福祉法第１０条第１項第３号の規定により個人情報を収集するため/人の生命、身体又は財産を保護するため、緊急かつやむを得ないと認められるため/所在不明、心神喪失等の事由により、本人から収集することが困難なため/各種行政サービス及び市の施策に関わる調査における資格の要件の確認、権利関係の把握、対象者の選出等を行うに当たり、個人情報を保有する実施機関の他の個人情報取扱事務、他の実施機関、国又はほかの地方公共団体から収集するため）</t>
  </si>
  <si>
    <t>子どもの権利擁護に関する相談、調査、調整、勧告にかかる事務</t>
  </si>
  <si>
    <t>権利侵害を受けた子供を適切かつ速やかに救済することを目的とする。、法令の名称（瀬戸市子どもの権利条例、瀬戸市子どもの権利条例施行規則）</t>
  </si>
  <si>
    <t>子どもの権利侵害について相談及び申し立てをした本人またはその保護者並びにそれ以外のもの</t>
  </si>
  <si>
    <t>個人番号、氏名、住所、性別、生年月日、電話番号、国・本籍、続柄、親族関係、婚歴、転出入、出生・死亡等、在留資格、後見・保佐、健康状態、病歴、障害、身体的特徴、職業・勤務先、役職・地位、職歴、学歴、資格、勤務状況、学業状況、犯歴、収入、財産、納課税、金融機関、取引状況、負債、破産、支出、家庭状況、居住状況、趣味・嗜好、交際、各種相談、公的扶助、医療機関、受診状況</t>
  </si>
  <si>
    <t>本人、本人以外：本人同意、本人同意以外（相談により提供される個人情報、申立に対応するにあたり、申請者以外が含まれる場合、児童、生徒職員等の行動に関して、市民、警察などから通報があった場合）</t>
  </si>
  <si>
    <t>文書、電磁的方式（パソコン等）</t>
  </si>
  <si>
    <t>都市整備部</t>
  </si>
  <si>
    <t>都市計画課</t>
  </si>
  <si>
    <t>計画係</t>
  </si>
  <si>
    <t>都市計画施設等の区域内建築許可申請業務</t>
  </si>
  <si>
    <t>都市計画施設等の区域内での建築許可のため、法令の名称（都市計画法（第５３条第１項））</t>
  </si>
  <si>
    <t>都市計画法第５３条許可申請者</t>
  </si>
  <si>
    <t>【１　基本的事項】氏名、住所、電話番号、建築物の敷地の所在地番、建物の構造、新築・増築・改築又は移転の別、敷地面積・建築面積及び延べ床面積、平面図、位置図等、設計士氏名住所</t>
  </si>
  <si>
    <t>都市計画施設等の説明会等に伴う会議録</t>
  </si>
  <si>
    <t>都市計画施設等の計画を地元に周知するため、法令の名称（都市計画法）</t>
  </si>
  <si>
    <t>説明会出席者</t>
  </si>
  <si>
    <t>【１　基本的事項】氏名、住所、会議録</t>
  </si>
  <si>
    <t>生産緑地買収申出受付業務</t>
  </si>
  <si>
    <t>生産緑地の買取りの申出、生産緑地の買取り希望の申出、法令の名称（生産緑地法）</t>
  </si>
  <si>
    <t>生産緑地の買取り希望申出者</t>
  </si>
  <si>
    <t>【１　基本的事項】氏名、住所、性別、生年月日、国・本籍、続柄、親族関係、婚歴、転出入、出生・死亡等、戸籍事項、土地の所在地番、土地の地目、地積、建築物その他の工作物に関する事項、買取希望価格、利害関係者氏名、登記事項、印鑑登録証明書、戸籍（除籍）謄本、公図の写し、地形図、登記事項証明書、遺産分割協議書、権利抹消承諾書、診断書、主たる従事者の証明書【２　心　身】健康状態、病歴、障害</t>
  </si>
  <si>
    <t>本人、本人以外：本人同意、本人同意以外（生産緑地地区の登録者がなくなった場合など、対象者に関する個人情報を当該対象者の家族、関係者等から収集するため）</t>
  </si>
  <si>
    <t>附置義務駐車場の届出処理業務</t>
  </si>
  <si>
    <t>駐車施設設置（変更）届出、法令の名称（建築物における駐車施設の附置等に関する条例）</t>
  </si>
  <si>
    <t>駐車施設設置（変更）届出者</t>
  </si>
  <si>
    <t>【１　基本的事項】氏名、住所、電話番号、建築物等の敷地の所在地番、建物の構造、新築・増築・改築又は移転の別、敷地面積・建築面積及び延べ床面積、平面図、位置図等、設計士氏名住所、駐車施設の規模、駐車施設の構造、借地の有無、借地の貸主の住所氏名</t>
  </si>
  <si>
    <t>路外駐車場設置届出書受付事務</t>
  </si>
  <si>
    <t>路外駐車場設置（変更）届出、法令の名称（駐車場法第１２条）</t>
  </si>
  <si>
    <t>路外駐車場設置（変更）届出者</t>
  </si>
  <si>
    <t>景観計画区域内行為届出処理業務</t>
  </si>
  <si>
    <t>景観計画区域内行為届出、法令の名称（景観法第１６条）</t>
  </si>
  <si>
    <t>景観計画区域内行為届出者</t>
  </si>
  <si>
    <t>【１　基本的事項】氏名、住所、電話番号、建築物等の敷地の所在地番、建築物等の構造・種類、新築・増築・改築又は移転の別、敷地面積・建築面積及び延床面積等、平面図、位置図等、設計士氏名住所、建築物等の高さ、かきさくの構造、建築物等の形態・意匠、設計者の住所氏名、施工者の住所氏名、屋根外壁等の仕上方法・色彩</t>
  </si>
  <si>
    <t>瀬戸市景観計画策定に係る事務</t>
  </si>
  <si>
    <t>瀬戸市景観計画策定に関する市民意見及び写真募集のため、法令の名称（都市計画法）</t>
  </si>
  <si>
    <t>全て（居住地・年齢等制限なし）</t>
  </si>
  <si>
    <t>文書、電磁的方式（エクセルデータ等）</t>
  </si>
  <si>
    <t>景観助成金交付処理業務</t>
  </si>
  <si>
    <t>景観助成金の交付申請、法令の名称（瀬戸市景観条例（第２０条））</t>
  </si>
  <si>
    <t>景観助成金申請者</t>
  </si>
  <si>
    <t>【１　基本的事項】個人番号、氏名、住所、電話番号、建築物等の敷地の所在地番、建築物等の構造、新築・増築・改築又は移転の別、敷地面積・建築面積及び延べ床面積等、平面図、位置図等、設計士氏名住所、建築物等の高さ、かきさくの構造、建築物等の形態・意匠、設計者の住所氏名、施工者の住所氏名、屋根外壁等の仕上方法・色彩、見積書・領収書・請求書、【４　経済活動】納課税、金融機関</t>
  </si>
  <si>
    <t>瀬戸市景観審議会関連事務</t>
  </si>
  <si>
    <t>市長の諮問に応じ、都市景観に関する事項について調査審議する。、法令の名称（瀬戸市景観条例、瀬戸市景観条例施行規則）</t>
  </si>
  <si>
    <t>審議会委員</t>
  </si>
  <si>
    <t>【１　基本的事項】個人番号、氏名、住所、会議録</t>
  </si>
  <si>
    <t>街なみ協定</t>
  </si>
  <si>
    <t>陶の路の整備に合わせ、街なみ景観に配慮した建築物等を整備し、歴史的・文化的資源を保存活用するための協定の締結。</t>
  </si>
  <si>
    <t>協定締結者</t>
  </si>
  <si>
    <t>屋外広告物許可</t>
  </si>
  <si>
    <t>屋外広告物許可申請、法令の名称（愛知県屋外広告物条例）</t>
  </si>
  <si>
    <t>屋外広告物許可申請者</t>
  </si>
  <si>
    <t>瀬戸市地域公共交通会議関連事務</t>
  </si>
  <si>
    <t>市内の公共交通の維持活性化に取り組むため、地域公共交通会議を開催する。</t>
  </si>
  <si>
    <t>公共交通会議委員及び市民委員応募者</t>
  </si>
  <si>
    <t>【１　基本的事項】個人番号、氏名、住所、性別、生年月日、電話番号、応募動機（公募者）、【３　社会的地位】職業・勤務先、役職・地位、【４　経済活動】金融機関</t>
  </si>
  <si>
    <t>名古屋学院大学スクールバス利用手続き事務</t>
  </si>
  <si>
    <t>名古屋学院大学スクールバスを該当地区住民が利用できるよう許可証の発行を行う。</t>
  </si>
  <si>
    <t>名古屋学院大学スクールバス利用者</t>
  </si>
  <si>
    <t>【１　基本的事項】氏名、住所、性別、生年月日、電話番号、加入保険書類、【３　社会的地位】職業・勤務先</t>
  </si>
  <si>
    <t>瀬戸市都市計画審議会関連事務</t>
  </si>
  <si>
    <t>市長の諮問に応じ、都市計画に関する事項について調査審議する。、法令の名称（都市計画法　第７７条の２第１項及び第３項）</t>
  </si>
  <si>
    <t>【１　基本的事項】個人番号、氏名、住所、生年月日、電話番号、会議録、【３　社会的地位】職業・勤務先、役職・地位、【４　経済活動】金融機関</t>
  </si>
  <si>
    <t>図面販売事務</t>
  </si>
  <si>
    <t>都市計画課保有図面の販売を行なった際、領収書を発行する。、法令の名称（瀬戸市会計規則７条２項）</t>
  </si>
  <si>
    <t>図面購入を申請する者</t>
  </si>
  <si>
    <t>瀬戸市総合交通戦略策定関係事務</t>
  </si>
  <si>
    <t>都市交通マスタープランに基づき、まちづくりと交通事業が連携した各交通施策を定めるもの。法令の名称（都市・地域総合交通戦略要綱）</t>
  </si>
  <si>
    <t>【１　基本的事項】氏名、性別、【３　社会的地位】職業・勤務先</t>
  </si>
  <si>
    <t>文書、電磁的方式（電子メール）</t>
  </si>
  <si>
    <t>瀬戸市総合交通戦略策定協議会関連事務</t>
  </si>
  <si>
    <t>瀬戸市総合交通戦略の策定にあたり必要な事項を検討する。、法令の名称（都市・地域総合交通戦略要綱）</t>
  </si>
  <si>
    <t>都市計画基礎調査</t>
  </si>
  <si>
    <t>都市計画基準（法13条）、都市計画の変更（法21条）において、都市計画の策定とその実施を遂行するための基礎資料の収集を目的とする。法令の名称（都市計画法）</t>
  </si>
  <si>
    <t>瀬戸市全域</t>
  </si>
  <si>
    <t>【４　経済活動】建築物概要（所在、用途、階数、構造、建築年月日、建築面積、延床面積、増改築情報、その他）</t>
  </si>
  <si>
    <t>本人以外（市都市計画施策に関わる調査における建築物の概要等基礎的な情報を地方公共団体から収集するため）</t>
  </si>
  <si>
    <t>文書、図面、電磁的方式（ＣＤ－Ｒ）</t>
  </si>
  <si>
    <t>菱野団地再生計画推進協議会関連事務</t>
  </si>
  <si>
    <t>菱野団地における福祉、子育て、定住、交通、まちづくり等の分野を横断したハード・ソフト両面の菱野団地再生計画を推進するため。法令の名称（菱野団地再生計画推進協議会設置要綱）</t>
  </si>
  <si>
    <t>協議会委員等</t>
  </si>
  <si>
    <t>特定生産緑地地区指定業務に係る事務</t>
  </si>
  <si>
    <t>生産緑地法の一部改正に係る特定生産緑地制度の周知及び指定の意向調査、法令の名称（生産緑地法）</t>
  </si>
  <si>
    <t>生産緑地地区の所有者</t>
  </si>
  <si>
    <t>【１　基本的事項】氏名、住所、電話番号、続柄、親族関係、土地の所在地番、土地の地目、地積、建築物その他の工作物に関する事項、利害関係者の氏名・住所、登記事項、印鑑登録証明書、公図の写し、位置図、全部事項証明書、農地台帳の写し、現況写真</t>
  </si>
  <si>
    <t>本人、本人以外（特定生産緑地地区の指定における要件の確認、権利関係の把握等を行うに当たり、個人情報を保有する地方公共団体から収集するため）</t>
  </si>
  <si>
    <t>景観重要建造物等に係る行為許可等関連事務</t>
  </si>
  <si>
    <t>景観計画区域内で良好な景観を形成するため。、法令の名称（景観法第２２条）</t>
  </si>
  <si>
    <t>景観重要建造物等に係る行為許可申請者</t>
  </si>
  <si>
    <t>【１　基本的事項】氏名、住所、電話番号、仕様書及び設計図</t>
  </si>
  <si>
    <t>測量成果の複製及び使用に係る承認事務</t>
  </si>
  <si>
    <t>測量法第４３条及び第４４条の規定に基づき、測量成果の複製及び使用を承認するため。、法令の名称（測量法第４３条及び第４４条）</t>
  </si>
  <si>
    <t>測量成果を複製または使用しようとする者</t>
  </si>
  <si>
    <t>地域公共交通確保維持改善事業費補助金申請事務</t>
  </si>
  <si>
    <t>地域公共交通確保維持改善事業費補助金の申請に必要な市内基幹バス瀬戸北線及び赤津線の交通不便地域の人口を把握するため。、法令の名称（地域公共交通確保維持改善事業費補助金交付要綱）</t>
  </si>
  <si>
    <t>市内基幹バス瀬戸北線及び赤津線の交通不便地域</t>
  </si>
  <si>
    <t>【１　基本的事項】氏名、住所、世帯番号、世帯人数</t>
  </si>
  <si>
    <t>本人以外（地域公共交通確保維持改善事業費補助金申請に当たり、地方公共団体から関連する個人情報を収集するため）</t>
  </si>
  <si>
    <t>瀬戸市立地適正化計画策定及び検討部会関係事務</t>
  </si>
  <si>
    <t>立地適正化計画制度に基づき、コンパクトシティ・プラス・ネットワークを図る瀬戸市立地適正化計画の策定を行うとともに、必要な事項を検討する。、法令の名称（都市再生特別措置法）</t>
  </si>
  <si>
    <t>瀬戸市民及び検討部会委員</t>
  </si>
  <si>
    <t>中央都市圏パーソントリップ調査（実態調査）に関する事務</t>
  </si>
  <si>
    <t>愛知県が実施する中京都市圏パーソントリップ調査（実態調査）に必要な調査対象世帯を住民基本台帳から無作為に抽出するため。、法令の名称（統計法）</t>
  </si>
  <si>
    <t>全市民（住民基本台帳登録者）</t>
  </si>
  <si>
    <t>【１　基本的事項】氏名、住所、性別、生年月日、国・本籍、続柄、世帯の種類、世帯員の数</t>
  </si>
  <si>
    <t>本人以外（中央都市圏パーソントリップ調査の実施に伴い、関連する個人情報を地方公共団体から収集し、愛知県へ提供するため）</t>
  </si>
  <si>
    <t>中心市街地活性化事業費補助金交付事業</t>
  </si>
  <si>
    <t>中心市街地活性化事業費補助金の交付申請、法令の名称（瀬戸市中心市街地活性化事業費補助金交付要綱）</t>
  </si>
  <si>
    <t>中心市街地活性化事業費補助金交付申請者</t>
  </si>
  <si>
    <t>都市計画、公共交通計画策定及び検討部会関係事務</t>
  </si>
  <si>
    <t>都市計画の策定、公共交通の計画策定を行うとともに、必要な事項を検討する、法令の名称（都市計画法・地域公共交通活性化法）</t>
  </si>
  <si>
    <t>【1基本事項】個人番号、氏名、住所、性別、生年月日、電話番号【3社会的地位】職業・勤務先、役職、地位</t>
  </si>
  <si>
    <t>本人、本人以外、、本人同意以外（各種サービスおよび市の施策にかかる調査における対象者の選出等を行うにあたり、個人情報を保有する実施機関の他の個人情報取扱事務、他の実機機関、国または地方公共団体から収集するため）</t>
  </si>
  <si>
    <t>建築指導係</t>
  </si>
  <si>
    <t>空き家等対策事業費補助金交付に関する事務</t>
  </si>
  <si>
    <t>空き家等の利活用及び解体を促進し、賑わい等の促進を図ることを目的とする。法令の名称（　空き家等対策事業費補助金交付要綱　）</t>
  </si>
  <si>
    <t>【１　基本的事項】氏名、住所、生年月日、電話番号、続柄、親族関係、転出入、建物地番、建物所有権、建築着工年月、工事金額、【４　経済活動】納課税</t>
  </si>
  <si>
    <t>証明書発行事務</t>
  </si>
  <si>
    <t>都市計画法上の各種証明を行なった際、手数料を徴収する。、法令の名称（地方自治法２２７条）</t>
  </si>
  <si>
    <t>証明書発行を申請する者</t>
  </si>
  <si>
    <t>都市計画法に基づく開発許可に関する事務</t>
  </si>
  <si>
    <t>都市の健全な発展と秩序ある整備を図るため必要な規制を図る。、法令の名称（都市計画法第29条）</t>
  </si>
  <si>
    <t>許可申請者</t>
  </si>
  <si>
    <t>【１　基本的事項】氏名、住所、事業概要、（事業場所、面積、用途、施工業者、予定工期、その他）、土地登記簿謄本、【４　経済活動】財産、納課税、金融機関</t>
  </si>
  <si>
    <t>文書図面</t>
  </si>
  <si>
    <t>都市計画法に基づく建築許可に関する事務</t>
  </si>
  <si>
    <t>市街化調整区域の市街化を抑制するため建築行為について必要な規制を行う。、法令の名称（都市計画法第43条第1項）</t>
  </si>
  <si>
    <t>【１　基本的事項】氏名、住所、国・本籍、続柄、親族関係、婚歴、土地登記簿謄本、住民票、土地家屋名寄帳、建築許可申請概　　要（申請地、敷地面積、建物用途等）【５　生　活】家庭状況、居住状況</t>
  </si>
  <si>
    <t>宅地造成等規制法許可に関する事務</t>
  </si>
  <si>
    <t>宅地造成に関する工事等について災害の防止のため必要な規制を行う。、法令の名称（宅地造成等規制法第8条第1項）</t>
  </si>
  <si>
    <t>【１　基本的事項】氏名、住所、工事場所、工事概要（切土、盛土、擁壁高さ、延長、排水施設等）、</t>
  </si>
  <si>
    <t>建築基準法に基づく事務</t>
  </si>
  <si>
    <t>建築物の建築等に対し、敷地、構造、設備及び用途に関する基準を確保すること。、法令の名称（建築基準法第6条第1項、第10条）</t>
  </si>
  <si>
    <t>建築物を建築等しようとする者</t>
  </si>
  <si>
    <t>【１　基本的事項】氏名、住所、電話番号、図面一式</t>
  </si>
  <si>
    <t>本人、本人以外：本人同意以外（建築基準法第６条第１項及び同法第６条の２第３項）</t>
  </si>
  <si>
    <t>地区計画の区域内における行為の届出処理業務</t>
  </si>
  <si>
    <t>地区計画の区域内での建築許可のため。、法令の名称（都市計画法第58条の2第1項）</t>
  </si>
  <si>
    <t>【１　基本的事項】氏名、住所、電話番号、建築物の敷地の所在地番、建物の構造、新築　増築　改築又は移転の別、敷地面積　建築面積及び延べ床面積、平面図、位置図等、設計士氏名住所、建物等の高さ、かきさくの構造、建築物等の形態　意匠、木竹の伐採の有無</t>
  </si>
  <si>
    <t>宅地開発指導要綱事前協議申請に関する事務</t>
  </si>
  <si>
    <t>良好な都市環境の形成に資するため宅地開発等に関し必要な指導を行う。、法令の名称（瀬戸市宅地開発等に関する指導要綱第6条第1項）</t>
  </si>
  <si>
    <t>事前協議申請者</t>
  </si>
  <si>
    <t>【１　基本的事項】氏名、住所、事業概要（工事場所、事業区域、面積、目的、用途）、</t>
  </si>
  <si>
    <t>建設リサイクル法に基づく届出に関する事務</t>
  </si>
  <si>
    <t>建築物の解体等にあたっての分別解体等及び再資源化等の審査。、法令の名称（建設工事に係る資材の再資源化等に関する法律）</t>
  </si>
  <si>
    <t>建築物の解体等を発注する者又は自主施工者</t>
  </si>
  <si>
    <t>【１　基本的事項】氏名、住所、電話番号、建物地番、建物規模、</t>
  </si>
  <si>
    <t>民間木造住宅耐震診断事業に関する事務</t>
  </si>
  <si>
    <t>昭和56年以前の民間木造住宅を希望により耐震診断し、正確な耐震性能の情報提供と一般的な補強方法のアドバイスを行う。、法令の名称（瀬戸市民間木造住宅耐震診断事業実施要綱）</t>
  </si>
  <si>
    <t>民間建築物の所有者</t>
  </si>
  <si>
    <t>【１　基本的事項】氏名、住所、電話番号、【４　経済活動】建物地番、建物規模、建物所有権、建築着工年月、納課税</t>
  </si>
  <si>
    <t>本人、本人以外：本人同意、本人同意以外（各種行政サービス及び市の施策に関わる調査における資格の要件の確認、権利関係の把握、対象者の選出等 を行うに当たり、個人情報を保有する実施機関の他の個人情報取扱事務、他の実施機関、国又は他の地方公共団体から収集するため）</t>
  </si>
  <si>
    <t>文書、図面、USB</t>
  </si>
  <si>
    <t>民間木造住宅耐震改修費補助金交付に関する事務</t>
  </si>
  <si>
    <t>昭和56年以前の民間木造住宅で耐震診断を受け「倒壊等の危険あり」と判定されたものに対し助成する。、法令の名称（瀬戸市民間木造住宅耐震改修費補助金交付要綱）</t>
  </si>
  <si>
    <t>耐震診断を受けた民間木造住宅の所有者</t>
  </si>
  <si>
    <t>【１　基本的事項】氏名、住所、電話番号、建物地番、建物規模、建物所有権、建築着工年月、工事金額、改修計画、耐震評点、【４　経済活動】納課税</t>
  </si>
  <si>
    <t>文書図面写真等（スライド・マイクロフィルム）</t>
  </si>
  <si>
    <t>租税特別措置法に基づく住宅耐震改修証明書交付に関する事務</t>
  </si>
  <si>
    <t>瀬戸市民間木造住宅耐震改修費補助金事業の交付対象となった住宅に自らが居住している所有者に対して、所得税の特別控除を受けるための証明書を発行する。、法令の名称（租税特別措置法に基づく住宅耐震改修証明書交付要綱）</t>
  </si>
  <si>
    <t>証明書の交付を受けた民間木造住宅の所有者</t>
  </si>
  <si>
    <t>【１　基本的事項】氏名、住所、電話番号、建物地番、建物所有権、工事完了日、改修費用</t>
  </si>
  <si>
    <t>地方税法に基づく住宅耐震改修証明書交付に関する事務</t>
  </si>
  <si>
    <t>昭和57年1月1日以前から所在する木造住宅の所有者に対して、固定資産税の減免を受けるための証明書を発行する。、法令の名称（地方税法に基づく住宅耐震改修証明書交付要綱）</t>
  </si>
  <si>
    <t>【１　基本的事項】氏名、住所、電話番号、建物地番、建物規模、建物所有権、建築着工年月、工事金額、改修計画、耐震評点</t>
  </si>
  <si>
    <t>人にやさしい街づくり届出受付事務</t>
  </si>
  <si>
    <t>高齢者、障害者等が円滑に利用できるようにするために、整備計画の審査を行う。、法令の名称（人にやさしい街づくりの推進に関する条例）</t>
  </si>
  <si>
    <t>【１　基本的事項】氏名、住所、電話番号、建物地番、建物規模</t>
  </si>
  <si>
    <t>長期優良住宅の認定申請に関する事務</t>
  </si>
  <si>
    <t>住生活の向上及び環境への負荷の低減を図るため、良質な住宅が建築され、長期にわたり良好な状態で使用されるために建築等計画の認定を行う。、法令の名称（　長期優良住宅の普及の促進に関する法律　）</t>
  </si>
  <si>
    <t>住宅の建築を行うもの</t>
  </si>
  <si>
    <t>文書、図面、電磁的方式（構造計算書）</t>
  </si>
  <si>
    <t>低炭素建築物の認定申請に関する事務</t>
  </si>
  <si>
    <t>都市の低炭素化の促進を図り、もって都市の健全な発展に寄与するために建築等計画の認定を行う。、法令の名称（　都市の低炭素化の促進に関する法律　）</t>
  </si>
  <si>
    <t>【１　基本的事項】氏名、住所、建物地番、建物規模</t>
  </si>
  <si>
    <t>省エネ法に基づく届出に関する事務</t>
  </si>
  <si>
    <t>特定建築物のうち建築物に係る省エネ化を特に図る必要がある大規模なものに対し、エネルギーの効率的利用のために審査を行う。、法令の名称（　エネルギーの使用の合理化等に関する法律　）</t>
  </si>
  <si>
    <t>特定建築物の建築を行うもの</t>
  </si>
  <si>
    <t>空家等対策の推進に関する特別措置法に係る事務</t>
  </si>
  <si>
    <t>空家等対策の推進に関する特別措置法施行のため、法令の名称（空家等対策の推進に関する特別措置法）</t>
  </si>
  <si>
    <t>瀬戸市内の空き家等所有者及び相続人</t>
  </si>
  <si>
    <t>【１　基本的事項】氏名、住所、性別、生年月日、電話番号、続柄、親族関係、婚歴、転出入、出生・死亡等、【４　経済活動】財産、納課税、【５　生　活】居住状況、各種相談</t>
  </si>
  <si>
    <t>本人以外：本人同意以外（根拠法令　空家等対策の推進に関する特別措置法）</t>
  </si>
  <si>
    <t>文書、図面、写真等（空家等の状況）</t>
  </si>
  <si>
    <t>被災建築物応急危険度判定士制度に伴う事務</t>
  </si>
  <si>
    <t>被災建築物応急危険度判定士制度に伴う事務を行うため</t>
  </si>
  <si>
    <t>愛知県に登録している被災建築物応急危険度判定士</t>
  </si>
  <si>
    <t>【１　基本的事項】氏名、住所、生年月日、電話番号、メールアドレス、勤務先、血液型、</t>
  </si>
  <si>
    <t>電磁的方式（メール）</t>
  </si>
  <si>
    <t>都市計画法第３４条第１４号（開発審査会基準第１号）に係る事務</t>
  </si>
  <si>
    <t>都市計画法第３４条第１４号（開発審査会基準第１号）の施行のため、法令の名称（都市計画法）</t>
  </si>
  <si>
    <t>申請者、申請者の配偶者、申請者の直系尊属及び申請地の土地所有者</t>
  </si>
  <si>
    <t>【１　基本的事項】氏名、住所、【４　経済活動】財産</t>
  </si>
  <si>
    <t>本人以外：本人同意以外（権利関係の把握）</t>
  </si>
  <si>
    <t>被相続人居住用家屋等確認に関する事務</t>
  </si>
  <si>
    <t>空き家の発生を抑制することを目的とする。、法令の名称（　租税特別措置法　）</t>
  </si>
  <si>
    <t>相続人及び被相続人</t>
  </si>
  <si>
    <t>【１　基本的事項】氏名、住所、性別、生年月日、電話番号、続柄、転出入、出生・死亡等、土地所在、土地所有権、売買契約書、</t>
  </si>
  <si>
    <t>低未利用土地等確認に関する事務</t>
  </si>
  <si>
    <t>土地の有効活用を通じた投資の促進、地域活性化、更なる所有者不明土地の発生の予防を図るため低未利用土地の確認を行うもの。、法令の名称（　租税特別措置法　）</t>
  </si>
  <si>
    <t>土地の売主及び買主</t>
  </si>
  <si>
    <t>【１　基本的事項】氏名、住所、土地所在、土地所有権、売買契約書、</t>
  </si>
  <si>
    <t>瀬戸市ブロック塀等撤去費補助金交付に関する事務</t>
  </si>
  <si>
    <t>市民の生命、身体及び財産を地震による災害から保護するため、ブロック塀等の撤去を行う者に対し助成をする。、法令の名称（瀬戸市ブロック塀等撤去費補助金交付要綱）</t>
  </si>
  <si>
    <t>ブロック塀等の撤去を行う者</t>
  </si>
  <si>
    <t>【1　基本的事項】氏名、住所、電話番号、ブロック塀等の所在地、ブロック塀等の所有権、ブロック塀等の種類、工事金額、【4　経済活動】納課税</t>
  </si>
  <si>
    <t>文書図面写真等</t>
  </si>
  <si>
    <t>区画整理係</t>
  </si>
  <si>
    <t>土地区画整理事業の計画・実施事務</t>
  </si>
  <si>
    <t>地権者や権利土地情報の把握をし、換地設計等の業務を行うため、法令の名称（土地区画整理法）</t>
  </si>
  <si>
    <t>事業区域及び周辺地域の関係権利者</t>
  </si>
  <si>
    <t>【１　基本的事項】氏名、住所、生年月日、電話番号、国・本籍、続柄、親族関係、出生・死亡等、後見・保佐、所有者等情報【３　社会的地位】職業・勤務先、役職・地位、職歴、学歴、資格、【４　経済活動】財産、納課税、評価額及び地積</t>
  </si>
  <si>
    <t>本人、本人以外:本人同意以外（土地区画整理法／公共事業に必要な土地の取得、収用に当たり、事業の円滑な推進を図るため、権利関係等に関する個人情報を本人以外のものから収集するため）</t>
  </si>
  <si>
    <t>文書図面写真等（スライド・マイクロフィルム）電磁的方式（　スキャンデータ等　）</t>
  </si>
  <si>
    <t>外部提供、外部委託、</t>
  </si>
  <si>
    <t>土地区画整理事業施行地区内における建築行為等の許可事務</t>
  </si>
  <si>
    <t>土地区画整理区域内において建築行為等を行う者に対し、土地区画整理法第７６条に基づき、確認、許可を行うもの、法令の名称（土地区画整理法、土地区画整理事業施行地区内における建築行為等の許可に関する規則）、</t>
  </si>
  <si>
    <t>土地区画整理地内建築行為等行為者</t>
  </si>
  <si>
    <t>【１　基本的事項】氏名、住所、電話番号、【４　経済活動】財産、【５　生　活】居住状況、</t>
  </si>
  <si>
    <t>本人、本人以外：本人同意、公知情報</t>
  </si>
  <si>
    <t>瀬戸市土地利用調整条例に関する事務</t>
  </si>
  <si>
    <t>開発行為等の協議を行い、地域の均衡ある発展等に寄与するため、法令の名称（瀬戸市土地利用調整条例）、</t>
  </si>
  <si>
    <t>開発行為等に係る工事の請負契約を発注しようとする者等</t>
  </si>
  <si>
    <t>【１　基本的事項】氏名、住所、電話番号、申請概要（事業目的、造成計画等）【３　社会的地位】職業・勤務先、役職・地位、【４　経済活動】取引状況、</t>
  </si>
  <si>
    <t>本人、本人同意、本人同意以外（各種行政サービス及び市の施策に関わる調査における資格の要件の確認、権利関係の把握、対象者の選出等を行うに当たり、個人情報を保有する実施機関の他の個人情報取扱事務、他の実施期間、国又は他の地方公共団体から収集するため。）</t>
  </si>
  <si>
    <t>文書、図面、電磁的方式（　スキャンデータ等　）</t>
  </si>
  <si>
    <t>愛知県土地開発行為に関する指導要綱に係る事務</t>
  </si>
  <si>
    <t>土地の開発行為関し協議その他必要な事項を定めて、法令の規定に基づく許認可の申請等の前に、当該開発行為について適正な指導を行う。、法令の名称（愛知県土地開発に関する指導要綱　第４第１項）</t>
  </si>
  <si>
    <t>開発行為に係る工事等の請負契約の発注をしようとする者等</t>
  </si>
  <si>
    <t>【１　基本的事項】氏名、住所、電話番号、申請概要（事業目的、造成計画等）【３　社会的地位】職業・勤務先、役職・地位、</t>
  </si>
  <si>
    <t>本人、本人同意、本人同意以外（　各種行政サービス及び市の施策に関わる調査における資格の要件の確認、権利関係の把握、対象者の選定等を行うに当たり、個人情報を保有する実施機関の他の個人情報取扱事務、他の実施期間、国又は他の地方公共団体から収集するため　）</t>
  </si>
  <si>
    <t>公有地の拡大の推進に関する法律に基づく届出に係る事務</t>
  </si>
  <si>
    <t>公有地の拡大の計画的な推進を図り、地域の秩序ある整備と公共の福祉の増進に資するため、法令の名称（公有地の拡大の推進に関する法律）、</t>
  </si>
  <si>
    <t>公拡法に係る届出書・申出書の申請者</t>
  </si>
  <si>
    <t>【１　基本的事項】氏名、住所、電話番号、【４　経済活動】取引状況、</t>
  </si>
  <si>
    <t>本人、本人以外、本人同意以外（　各種行政サービス及び市の施策に関わる調査における資格の要件の確認、権利関係の把握、対象者の選出等を行うに当たり、個人情報を保有する実施機関の他の個人情報取扱事務、他の実施期間、国又は他の地方公共団体から収集するため。　）</t>
  </si>
  <si>
    <t>国土利用計画法に基づく届出に関する事務</t>
  </si>
  <si>
    <t>土地の投機的取引や地価の高騰を抑制するとともに適正かつ合理的な土地利用の確保を図るため、法令の名称（国土利用計画法）</t>
  </si>
  <si>
    <t>土地売買等の契約により土地に関する権利の移転又は設定を受けることとなる者等</t>
  </si>
  <si>
    <t>【１　基本的事項】氏名、住所、電話番号、利用目的当【４　経済活動】取引状況、</t>
  </si>
  <si>
    <t>本人、本人以外：国土利用計画法、</t>
  </si>
  <si>
    <t>町名・地番の変更に関する事務</t>
  </si>
  <si>
    <t>町名・地番の変更に伴う住所等変更対象者を把握する</t>
  </si>
  <si>
    <t>町名・地番の変更が発生する区域とその周辺の関係者</t>
  </si>
  <si>
    <t>【１　基本的事項】氏名、住所、生年月日、国・本籍、続柄、</t>
  </si>
  <si>
    <t>本人、本人以外：本人同意、本人同意以外（各種行政サービス及び市の施策に関わる調査における資格の要件の確認、権利関係の把握、対象者の選出等を行うに当たり、個人情報を保有する実施機関の他の個人情報取扱事務、他の実施期間、国又は他の地方公共団体から収集するため）</t>
  </si>
  <si>
    <t>文書、電磁的方式（　CD-R　）</t>
  </si>
  <si>
    <t>建設課</t>
  </si>
  <si>
    <t>建設係</t>
  </si>
  <si>
    <t>用地取得事務</t>
  </si>
  <si>
    <t>公共事業用地等の取得、法令の名称（道路法、都市計画法、土地収用法、租税特別措置法）、</t>
  </si>
  <si>
    <t>土地所有者及び土地に関して権利を有する関係人</t>
  </si>
  <si>
    <t>【１　基本的事項】個人番号、氏名、住所、性別、生年月日、電話番号、連絡先、国・本籍、続柄、親族関係、婚歴、転出入、出生・死亡等、後見・保佐 【３　社会的地位】職業・勤務先、役職・地位 【４　経済活動】財産、納課税、金融機関</t>
  </si>
  <si>
    <t>工事、業務委託発注事務</t>
  </si>
  <si>
    <t>工事、委託事務発注、法令の名称（瀬戸市契約規則）、</t>
  </si>
  <si>
    <t>工事、委託事務発注等相手方</t>
  </si>
  <si>
    <t>【１　基本的事項】氏名、住所、生年月日、電話番号　【３　社会的地位】職業・勤務先、役職・地位、職歴、学歴、資格　【４　経済活動】金融機関</t>
  </si>
  <si>
    <t>河川排水路整備事業用地取得業務</t>
  </si>
  <si>
    <t>公共事業用地等の取得　法令の名称（道路法、都市計画法、土地収用法、租税特別措置法）</t>
  </si>
  <si>
    <t>【１　基本的事項】個人番号、氏名、住所、性別、生年月日、電話番号、連絡先、国・本籍、続柄、親族関係、婚歴、転出入、出生・死亡等、後見・保佐【３　社会的地位】職業・勤務先、役職・地位【４　経済活動】財産、納課税、金融機関</t>
  </si>
  <si>
    <t>公園緑地係</t>
  </si>
  <si>
    <t>市有財産貸付事務</t>
  </si>
  <si>
    <t>市有地の適正な貸付を管理する、法令の名称（地方自治法、市公有財産条例、市公有財産事務取扱規則、市道路占用条例）、</t>
  </si>
  <si>
    <t>貸付対象者</t>
  </si>
  <si>
    <t>【１　基本事項】氏名、住所、電話番号【４　経済活動】職業・勤務先、役職・地位</t>
  </si>
  <si>
    <t>【１　基本的事項】氏名、住所、生年月日、電話番号【３　社会的地位】職業・勤務先、役職・地位、職歴、学歴、資格【４　経済活動】金融機関</t>
  </si>
  <si>
    <t>みどりの少年団活動費補助金交付事業</t>
  </si>
  <si>
    <t>次世代を担う少年少女が、自然を愛し、社会を愛する豊かな人間に育つことを目的にみどりの少年団を育成するもの。、法令の名称（公益社団法人愛知県緑化推進委員会：みどりの少年団育成等要領、市：みどりの少年団活動費補助金交付要綱）、</t>
  </si>
  <si>
    <t>瀬戸市みどりの少年団</t>
  </si>
  <si>
    <t>【１　基本的事項】氏名、住所、性別、電話番号【４　経済活動】金融機関</t>
  </si>
  <si>
    <t>緑化推進奨励補助金交付事業</t>
  </si>
  <si>
    <t>緑化を推進する団体等に対して苗木・花苗・肥料等の費用を補助し、緑化の推進をめざすもの。法令の名称（市：緑化推進奨励補助金交付要綱）、</t>
  </si>
  <si>
    <t>申請者及びその団体加入者</t>
  </si>
  <si>
    <t>【１　基本的事項】氏名、住所、電話番号【４　経済活動】役職・地位、団体加入、納課税、金融機関</t>
  </si>
  <si>
    <t>都市公園・行政財産・普通財産使用許可事業</t>
  </si>
  <si>
    <t>都市公園、児童遊園、ちびっこ広場　外　行政財産等目的外使用許可申請対応。、法令の名称（都市公園法、地方自治法、市都市公園条例、市財産条例、市道路占用条例、市公有財産事務取扱規則）、</t>
  </si>
  <si>
    <t>貸付申請者</t>
  </si>
  <si>
    <t>【１　基本的事項】氏名、住所、電話番号【３　社会的地位】職業・勤務先、役職・地位【４　経済活動】金融機関</t>
  </si>
  <si>
    <t>都市緑化推進事業補助金交付事業</t>
  </si>
  <si>
    <t>愛知県が行う「あいち森と緑づくり都市緑化推進事業」に基づき、市民や事業者が行う民有地の緑化及び市民団体等が行う優良な緑化活動の経費の一部に対し、補助金を交付するもの。、法令の名称（市　瀬戸市都市緑化推進事業補助金交付要綱）、</t>
  </si>
  <si>
    <t>【１　基本的事項】氏名、住所、電話番号【４　経済活動】納課税、金融機関</t>
  </si>
  <si>
    <t>町内児童遊園設置費等補助金交付事業</t>
  </si>
  <si>
    <t>自治会等の公共的団体が設置する児童遊園の経費を補助し、児童に健全な遊び場を与え、健康を増進し、情操を豊かにすることをめざす。、法令の名称（市　町内児童遊園設置費等補助金要綱）、</t>
  </si>
  <si>
    <t>自治会等申請者</t>
  </si>
  <si>
    <t>【１　基本的事項】氏名、住所、電話番号【３　社会的地位】役職・地位【４　経済活動】金融機関</t>
  </si>
  <si>
    <t>生けがき設置奨励補助金交付事業</t>
  </si>
  <si>
    <t>生けがきを設置することにより都市の緑化に資するもの。、法令の名称（市　生けがき設置奨励補助金交付要綱）</t>
  </si>
  <si>
    <t>瀬戸市の緑に関する市民アンケート業務に係る事務</t>
  </si>
  <si>
    <t>瀬戸市緑の基本計画に基づくストック機能再編に関する住民意向の把握のため、抽出した対象者に対してアンケート調査を実施するもの。法令等の名称（瀬戸市行政組織規則第３１条第４項第１号：都市公園、児童遊園、ちびっこ広場、自然児童遊園及び緑地の整備及び管理に関する事務）</t>
  </si>
  <si>
    <t>五位塚町在住者から無作為抽出した対象者</t>
  </si>
  <si>
    <t>維持管理課</t>
  </si>
  <si>
    <t>管理係</t>
  </si>
  <si>
    <t>道路占用許可</t>
  </si>
  <si>
    <t>道路法による道路を特定人に対し、占用を許可しその対価として使用料を徴収する。</t>
  </si>
  <si>
    <t>道路占用許可申請書を提出した者</t>
  </si>
  <si>
    <t>道路法を根拠とする本人の申請</t>
  </si>
  <si>
    <t>河川占用許可</t>
  </si>
  <si>
    <t>河川法による準用河川を特定人に対し、敷地及び流水の占用を許可し、その対価として使用料を徴収する。</t>
  </si>
  <si>
    <t>河川占用許可申請書を提出した者</t>
  </si>
  <si>
    <t>公共用物使用許可</t>
  </si>
  <si>
    <t>河川法が適用又は準用されない河川並びに溝きょ、水路、湖沼、ため池及び堤防、道路法が適用されないような道路のうち国及び市の所有に係るものを特定人に対し、敷地及び流水の占用を許可し、その対価として使用料を徴収する。</t>
  </si>
  <si>
    <t>公共用物使用許可申請書を提出した者</t>
  </si>
  <si>
    <t>官民又は道路境界確認</t>
  </si>
  <si>
    <t>私人等からの官民境界又は道路境界確認の申請に対し、現地確認し境界を確定する。</t>
  </si>
  <si>
    <t>官民又は道路境界確認申請地の所有者及び隣地立会者</t>
  </si>
  <si>
    <t>文書、図面、電磁的方式（ＰＤＦ）</t>
  </si>
  <si>
    <t>未登記道路敷地等の処理事務</t>
  </si>
  <si>
    <t>市道及び市管理水路等の未処理用地（個人所有地等）の所有権移転登記処理を行う。</t>
  </si>
  <si>
    <t>道、水路等公共施設存置の土地所有者</t>
  </si>
  <si>
    <t>【１　基本的事項】氏名、住所、電話番号【４　経済活動】金融機関</t>
  </si>
  <si>
    <t>本人、本人以外、公知情報</t>
  </si>
  <si>
    <t>事業用地取得</t>
  </si>
  <si>
    <t>事業用地の取得及びこれに伴う損失の補償に関する事務処理を適正に合理的かつ能率的に行い、円滑な事業の実施を図る。</t>
  </si>
  <si>
    <t>河川排水路整備事業計画区域内の土地所有者</t>
  </si>
  <si>
    <t>車両制限令による証明</t>
  </si>
  <si>
    <t>道路の構造の保全及び交通の危険を防止するために申請された車両が適合する道路福音であることを証明する。</t>
  </si>
  <si>
    <t>車両制限令による証明申請者</t>
  </si>
  <si>
    <t>かんがい用水路及び排水路占用許可</t>
  </si>
  <si>
    <t>農業用水路を特定人に対し敷地の占用を許可し、その対価として使用料を徴収する。</t>
  </si>
  <si>
    <t>かんがい用水路及び排水路占用許可申請者</t>
  </si>
  <si>
    <t>路上放置自動車処理</t>
  </si>
  <si>
    <t>放置自動車により生ずる障害を除去することにより、地域の美観を保持し、良好な都市環境を形成するとともに、市民の生活環境の維持を図ることを目的とする。</t>
  </si>
  <si>
    <t>路上放置自動車の名義人、使用人及び関係者</t>
  </si>
  <si>
    <t>【１　基本的事項】氏名、住所、電話番号、転出入【３　社会的地位】職業・勤務先</t>
  </si>
  <si>
    <t>本人、本人以外</t>
  </si>
  <si>
    <t>道路施設損傷復旧事務</t>
  </si>
  <si>
    <t>道路管理者として、他の工事又は他の行為により必要を生じた道路に関する工事を当該工事の執行者又は行為者に施工させるもの。</t>
  </si>
  <si>
    <t>道路施設に損傷を与えた者</t>
  </si>
  <si>
    <t>道路賠償責任事務</t>
  </si>
  <si>
    <t>道路等の管理瑕疵による賠償責任にかかる事務　、国家賠償法</t>
  </si>
  <si>
    <t>被害を受けた人</t>
  </si>
  <si>
    <t>用地整理事務</t>
  </si>
  <si>
    <t>公共事業用地等の取得、払下げ、交換（道路法、都市計画法、土地収用法、租税特別措置法）</t>
  </si>
  <si>
    <t>【１　基本的事項】個人番号、氏名、住所、性別、生年月日、電話番号、連絡先、国・本籍、続柄、親族関係、婚歴、転出入、出生・死亡等、後見・保佐、【３　社会的地位】職業・勤務先、役職・地位、【４　経済活動】財産、納課税、金融機関、</t>
  </si>
  <si>
    <t>本人、本人以外：公知情報、本人同意、本人同意以外</t>
  </si>
  <si>
    <t>道路維持係</t>
  </si>
  <si>
    <t>工事・業務委託発注事務</t>
  </si>
  <si>
    <t>工事・業務委託発注、法令の名称(瀬戸市契約規則)</t>
  </si>
  <si>
    <t>競争入札参加資格者</t>
  </si>
  <si>
    <t>【１　基本的事項】氏名、住所、電話番号【３　社会的地位】職業・勤務先、職歴、学歴、資格、団体加入【４　経済活動】金融機関</t>
  </si>
  <si>
    <t>要望等受付書</t>
  </si>
  <si>
    <t>市政に対する要望を電話等で受付、市民のみなさんのご要望を把握し、市政への反映を図る。</t>
  </si>
  <si>
    <t>文書、電磁的方式（GIS）</t>
  </si>
  <si>
    <t>河川水路係</t>
  </si>
  <si>
    <t>工事・業務委託発注、法令の名称（瀬戸市契約規則）</t>
  </si>
  <si>
    <t>土砂災害警戒区域及び土砂災害特別警戒区域の公示</t>
  </si>
  <si>
    <t>土砂災害警戒区域内の土地所有者の把握、法令の名称（土砂災害警戒区域等における土砂災害防止対策の推進に関する法律）、</t>
  </si>
  <si>
    <t>土砂災害警戒区域内の土地所有者</t>
  </si>
  <si>
    <t>本人以外：県から送付されてきた資料等に個人情報が含まれているため</t>
  </si>
  <si>
    <t>急傾斜地崩壊対策事業に関する事務</t>
  </si>
  <si>
    <t>土砂災害警戒区域内の土地所有者の把握、法令の名称（土砂災害警戒区域等における土砂災害防止対策の推進に関する法律）</t>
  </si>
  <si>
    <t>本人以外：本人同意以外（各種行政サービス及び市の施策に関わる調査における資格の要件の確認、権利関係の把握、対象者の選出等を行うに当たり、個人情報を保有する実施機関の他の個人情報取扱業務、他の実施機関、国又は他の地方公共団体から収集するため）</t>
  </si>
  <si>
    <t>用地課</t>
  </si>
  <si>
    <t>用地係</t>
  </si>
  <si>
    <t>市有地の適正な貸付を管理する、（地方自治法、市公有財産条例、市公有財産事務取扱規則、市道路占用条例）</t>
  </si>
  <si>
    <t>【１　基本的事項】氏名、住所、電話番号【３　社会的地位】職業・勤務先、役職・地位、</t>
  </si>
  <si>
    <t>公共事業用地等の取得、（道路法、都市計画法、土地収用法、租税特別措置法）、</t>
  </si>
  <si>
    <t>【１本的事項】個人番号、氏名、住所、性別、生年月日、電話番号、連絡先、国・本籍、続柄、親族関係、婚歴、転出入、出生・死亡等、後見・保佐【３　社会的地位】職業・勤務先、役職・地位【４　経済活動】財産、納課税、金融機関、</t>
  </si>
  <si>
    <t>本人、本人以外：公知情報、本人同意、本人同意以外（公共事業に必要な土地等の取得、収用に当たり、事業の円滑な推進を図るため、権利関係等に関する個人情報を本人以外のものから収集するため）</t>
  </si>
  <si>
    <t>業務委託発注事務</t>
  </si>
  <si>
    <t>委託事務発注、（瀬戸市契約規則）</t>
  </si>
  <si>
    <t>【１　基本的事項】氏名、住所、生年月日、電話番号【３　社会的地位】職業・勤務先、役職・地位、職歴、学歴、資格、金融機関、</t>
  </si>
  <si>
    <t>行政財産・普通財産使用許可事務</t>
  </si>
  <si>
    <t>行政財産等目的外使用許可申請、（地方自治法、市財産条例、市道路占用条例、市公有財産事務取扱規則）</t>
  </si>
  <si>
    <t>平成１１年ネ第５８号損害賠償請求控訴事件に係る債権管理事務</t>
  </si>
  <si>
    <t>適正な債権管理のため、債権管理に関する個人情報を把握するため（本人同意）</t>
  </si>
  <si>
    <t>平成１１年ネ第５８号損害賠償請求控訴事件に係る債務者</t>
  </si>
  <si>
    <t>【１　基本的事項】氏名、住所、生年月日、電話番号、親族関係、転出入【２　経済活動】収入、財産、納課税、</t>
  </si>
  <si>
    <t>農林課</t>
  </si>
  <si>
    <t>農林係</t>
  </si>
  <si>
    <t>市民菜園管理</t>
  </si>
  <si>
    <t>農業による市民の余暇の充実</t>
  </si>
  <si>
    <t>瀬戸市に在住か在勤</t>
  </si>
  <si>
    <t>農地利用集積事業</t>
  </si>
  <si>
    <t>農地の貸借を推進し、集約化を図る</t>
  </si>
  <si>
    <t>利用権を設定する農地の所有者及び借受人</t>
  </si>
  <si>
    <t>【１　基本的事項】氏名、住所、電話番号　【４　経済活動】農業経営状況、農地貸借状況</t>
  </si>
  <si>
    <t>文書、電磁的方式（農地台帳システム）</t>
  </si>
  <si>
    <t>森林簿管理</t>
  </si>
  <si>
    <t>届出の受理及び地域森林計画対象民有林に係る森林簿の整備を図るため、法令の名称（森林法）、</t>
  </si>
  <si>
    <t>山林保有者</t>
  </si>
  <si>
    <t>【１　基本的事項】氏名、住所　【４　経済活動】所有山林の面積、樹種、樹齢</t>
  </si>
  <si>
    <t>文書、図面、電磁的方式（森林簿）</t>
  </si>
  <si>
    <t>治山事業権利関係調整事務</t>
  </si>
  <si>
    <t>治山事業に係る土地使用承諾等に関する権利者確認のため　（森林法）</t>
  </si>
  <si>
    <t>山林、保安林等、土地所有者及びその親族、保証人などの権利者</t>
  </si>
  <si>
    <t>【１　基本的事項】氏名、住所、生年月日、電話番号、続柄、親族関係、転出入、出生・死亡等　【４　経済活動】保有山林の面積</t>
  </si>
  <si>
    <t>瀬戸市農業振興地域整備計画基礎調査</t>
  </si>
  <si>
    <t>瀬戸市農業振興地域整備計画基礎調査の中で、農家意向アンケート調査を行い、その結果を計画に反映させるもの。、法令の名称（　農業振興地域整備に関する法律　）、</t>
  </si>
  <si>
    <t>瀬戸市内の農地所有者</t>
  </si>
  <si>
    <t>【１　基本的事項】氏名、住所、性別、生年月日、電話番号、続柄、親族関係　【３　社会的地位】職業・勤務先　【４　経済活動】農業経営状況</t>
  </si>
  <si>
    <t>電磁的方式（　エクセルデータ　）</t>
  </si>
  <si>
    <t>林地台帳管理業務</t>
  </si>
  <si>
    <t>森林法に基づく事務を的確に行うための林地台帳整備のため、法令の名称（森林法）、</t>
  </si>
  <si>
    <t>森林所有者</t>
  </si>
  <si>
    <t>【１　基本的事項】氏名、住所　【４　経済活動】所有森林の所在、面積</t>
  </si>
  <si>
    <t>本人、本人以外：本人同意、本人同意以外（森林法第１９１条の２の規定により個人情報を収集するため）</t>
  </si>
  <si>
    <t>文書、電磁的方式（　林地台帳管理プログラム　）</t>
  </si>
  <si>
    <t>地域計画策定に向けた意向調査</t>
  </si>
  <si>
    <t>瀬戸市地域農業経営基盤強化促進計画（通称：地域計画）策定に向けた農地所有者への意向調査を行い、その結果を地域計画に反映させるもの。、法令の名称（農業経営基盤強化促進法第１９条）</t>
  </si>
  <si>
    <t>瀬戸市の農地所有者、耕作者</t>
  </si>
  <si>
    <t>【１基本的事項】氏名、住所、生年月日、続柄、親族関係 【４経済活動】農業経営状況</t>
  </si>
  <si>
    <t>本人、本人以外：本人同意、本人同意以外（農地法第５１条の２第１項）</t>
  </si>
  <si>
    <t>アグリカルチャー推進係</t>
  </si>
  <si>
    <t>瀬戸市農事組合連合会名簿管理</t>
  </si>
  <si>
    <t>農事組合の組織を把握し、業務全般に活用するもの。</t>
  </si>
  <si>
    <t>市内の耕作者全般</t>
  </si>
  <si>
    <t>畜産農家一覧表作成業務</t>
  </si>
  <si>
    <t>畜産種別の頭数把握のため、法令の名称（　家畜伝染予防法　）</t>
  </si>
  <si>
    <t>畜産農家</t>
  </si>
  <si>
    <t>【１　基本的事項】氏名、住所、電話番号【４　経済活動】家畜頭数</t>
  </si>
  <si>
    <t>鳥獣捕獲等許可業務</t>
  </si>
  <si>
    <t>鳥獣捕獲等許可申請のため、法令の名称（鳥獣の保護及び狩猟の適正化に関する法律第９条第２項）</t>
  </si>
  <si>
    <t>瀬戸猟友会員、品野猟友会員のうち鳥獣捕獲等許可を受けようとする者</t>
  </si>
  <si>
    <t>【１　基本的事項】氏名、住所、性別、生年月日【３　社会的地位】職業・勤務先、資格</t>
  </si>
  <si>
    <t>瀬戸市有害獣類被害防止対策補助金</t>
  </si>
  <si>
    <t>有害獣類による農作物の被害を最小に抑えるため、必要な設備を設置する場合に、その経費の一部を補助するもの。、法令の名称（瀬戸市有害獣類被害防止対策補助金要綱）</t>
  </si>
  <si>
    <t>農地にて現に耕作をしている者</t>
  </si>
  <si>
    <t>【１　基本的事項】氏名、住所、生年月日、電話番号【４　経済活動】納課税</t>
  </si>
  <si>
    <t>農業次世代人材投資事業</t>
  </si>
  <si>
    <t>就農初期の不安定な時期における経済的支援、法令の名称（農業人材力強化総合支援事業実施要綱）</t>
  </si>
  <si>
    <t>営農開始５年以下の新規就農者</t>
  </si>
  <si>
    <t>【１　基本的事項】氏名、住所、性別、生年月日、親族関係、続柄、電話番号【３　社会的地位】職歴、学歴、資格、職業・勤務先【４　経済活動】収入、財産、取引状況、負債(見込み)、支出（見込み含む）</t>
  </si>
  <si>
    <t>文書、電磁的方式（ワード・エクセルデータ）</t>
  </si>
  <si>
    <t>経営体育成支援事業</t>
  </si>
  <si>
    <t>農家の設備投資等を経済的に支援する。、法令の名称（　経営体育成支援事業実施要綱 ）</t>
  </si>
  <si>
    <t>人・農地プランの中心経営体に位置付けられた農業者等</t>
  </si>
  <si>
    <t>【１　基本的事項】氏名、住所、性別、生年月日、電話番号、【３　社会的地位】職歴、学歴、資格、</t>
  </si>
  <si>
    <t>経営所得安定対策</t>
  </si>
  <si>
    <t>水田情報の整理及び米の生産数量目標に従って生産した農家等に対する交付金申請事務のため。、法令の名称（経営所得安定対策等実施要綱）</t>
  </si>
  <si>
    <t>販売農家等</t>
  </si>
  <si>
    <t>【１　基本的事項】氏名、住所、生年月日、電話番号　【４　経済活動】財産（所在地番、所有者、現況地目、現況地積、登記地目、登記地積、課税地積）</t>
  </si>
  <si>
    <t>瀬戸市鳥獣被害対策実施隊</t>
  </si>
  <si>
    <t>瀬戸市鳥獣被害対策実施隊運営のため、法令の名称（鳥獣による農林水産業等に係る被害の防止のための特別措置に関する法律９条）</t>
  </si>
  <si>
    <t>瀬戸市鳥獣被害対策実施隊員</t>
  </si>
  <si>
    <t>【１　基本的事項】個人番号、氏名、住所、性別、生年月日、電話番号</t>
  </si>
  <si>
    <t>市民農園管理</t>
  </si>
  <si>
    <t>遊休農地の活用、法令の名称（　特定農地貸付けに関する農地法等の特例に関する法律、特定農地貸付規定　）</t>
  </si>
  <si>
    <t>（貸主）瀬戸市内に土地を所有する物、（貸付対象）瀬戸農業塾卒塾者</t>
  </si>
  <si>
    <t>【１　基本的事項】氏名、住所、電話番号、【４　経済活動】財産（土地所在、地番、地目、面積、所有者、住所）、納課税</t>
  </si>
  <si>
    <t>文書、文書電磁的方式</t>
  </si>
  <si>
    <t>瀬戸農業塾運営</t>
  </si>
  <si>
    <t>農業の担い手の育成及び遊休農地の活用、法令の名称（　特定農地貸付法　）</t>
  </si>
  <si>
    <t>農林業センサス調査事務</t>
  </si>
  <si>
    <t>農業及び林業の基礎的事項を明らかにし、農林行政の基礎資料を整備すること　　法令の名称（ 農林業センサス規則（昭和44年農林省令第39号））</t>
  </si>
  <si>
    <t>【１　基本的事項】氏名、住所、性別、生年月日、電話番号、続柄、転出入【４　経済活動】収入、財産（所有する農地及び山林の所在地番、所有者、現況地目、現況地積、登記地目、登記地積）</t>
  </si>
  <si>
    <t>本人、本人以外：本人同意以外（国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</si>
  <si>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瀬戸市豚コレラ発生養豚農家支援利子補給補助金</t>
  </si>
  <si>
    <t>豚コレラの発生により、経済的損失を受けた養豚農家の迅速かつ安定した経営再開を支援するため、金融機関から借り受けた資金に係る利子に対して、補助金を交付するもの。法令の名称（瀬戸市豚コレラ発生養豚農家支援利子補給補助金交付要綱）</t>
  </si>
  <si>
    <t>瀬戸市内の農場において豚コレラが発生し、経営再開の意思を示している養豚農家。</t>
  </si>
  <si>
    <t>【１　基本的事項】氏名、住所、生年月日、電話番号【４　経済活動】納課税、金融機関、取引状況</t>
  </si>
  <si>
    <t>瀬戸市狩猟免許取得補助金</t>
  </si>
  <si>
    <t>本市における地域の有害鳥獣捕獲活動の担い手を確保し、野生鳥獣による農作物等への被害防止を図るため、狩猟免許の取得に要する経費の一部を補助するもの。</t>
  </si>
  <si>
    <t>狩猟免許を取得するもの。</t>
  </si>
  <si>
    <t>瀬戸あいち型産地パワーアップ事業費補助金</t>
  </si>
  <si>
    <t>農業者等が実施する栽培施設又は共同利用施設の整備又は改修、高性能な農業機械の導入等を支援し、もって農業の生産力の強化を図ることを目的として、予算の範囲内で補助金を交付するもの。</t>
  </si>
  <si>
    <t>農業者</t>
  </si>
  <si>
    <t>【１　基本的事項】氏名、住所、【３　社会的地位】職業・勤務先、【４　経済活動】収入、支出、</t>
  </si>
  <si>
    <t>瀬戸市肥料価格高騰対策支援金</t>
  </si>
  <si>
    <t>新型コロナウイルス感染拡大に加え、化学肥料原料の国際価格の上昇及び国内肥料価格の高騰による農業経営への影響を緩和するため、県の支援制度を活用し、化学肥料の使用量の低減に向けて取り組む農業者の肥料費上昇分への支援として、支援金を交付するもの。</t>
  </si>
  <si>
    <t>【１　基本的事項】氏名、住所、電話番号、【４　経済活動】金融機関、市税の滞納状況</t>
  </si>
  <si>
    <t>瀬戸市施設園芸用燃料価格高騰対策支援金</t>
  </si>
  <si>
    <t>新型コロナウイルスの感染拡大によって経済活動が停滞する中で、本市の施設園芸の維持及び発展のため、燃油価格の高騰により経営環境が悪化し、県支援金を活用する農業者又は法人に対し、支援金を交付する。</t>
  </si>
  <si>
    <t>【１　基本的事項】個人番号、氏名、住所、電話番号、【４　経済活動】金融機関、</t>
  </si>
  <si>
    <t>瀬戸市配合飼料価格高騰対策支援金</t>
  </si>
  <si>
    <t>エネルギー・食料品価格等の物価高騰の影響を受けた畜産農家の負担を軽減することを目的として、県支援金を活用する畜産農家を支援するため、配合飼料価格高騰分への支援として支援金を交付するもの。</t>
  </si>
  <si>
    <t>【１　基本的事項】氏名、住所、電話番号、【４　経済活動】金融機関、取引状況、</t>
  </si>
  <si>
    <t>瀬戸市粗飼料価格高騰対策支援金</t>
  </si>
  <si>
    <t>エネルギー、食料品価格等の物価高騰の影響を受けた畜産農家の負担軽減することを目的として、県の支援金を活用する畜産農家を支援するため、輸入粗飼料価格高騰分への支援として、支援金を交付する。</t>
  </si>
  <si>
    <t>新規就農者育成総合対策（経営開始資金）交付事務</t>
  </si>
  <si>
    <t>就農直後の経営確立に資する補助を行うことにより、就農後の農業経営の定着を図る。、（法令の名称：瀬戸市新規就農者育成総合対策（経営開始資金）交付要綱）</t>
  </si>
  <si>
    <t>瀬戸市新規就農者育成総合対策（経営開始資金）交付要綱に基づく申請者。</t>
  </si>
  <si>
    <t>【１　基本的事項】氏名、住所、性別、生年月日、電話番号、メールアドレス、続柄、親族関係【３　社会的地位】職業・勤務先、職歴、学歴、資格【４　経済活動】収入、財産、負債（見込み含む）、支出（見込み含む）、納課税、取引状況（全て親族を含む）</t>
  </si>
  <si>
    <t>新規就農者育成総合対策（経営発展支援事業）交付事務</t>
  </si>
  <si>
    <t>就農後の経営発展のために必要な機械・施設の導入等の取組を支援する。、（法令の名称：瀬戸市新規就農者育成総合対策（経営発展支援事業）交付要綱）</t>
  </si>
  <si>
    <t>瀬戸市新規就農者育成総合対策（経営発展支援事業）交付要綱に基づく申請者。</t>
  </si>
  <si>
    <t>農業経営改善計画及び青年等就農計画認定事務</t>
  </si>
  <si>
    <t>農業経営を営み、又は営もうとするものから提出された農業経営に係る計画である農業経営改善計画及び青年等就農計画の認定を行うもの。（法令の名称：瀬戸市農業経営改善計画及び瀬戸市青年等就農計画認定要綱）</t>
  </si>
  <si>
    <t>農業経営改善計画及び青年等就農計画の認定を希望し、市へ当該計画を提出したもの。</t>
  </si>
  <si>
    <t>【１　基本的事項】氏名、住所、性別、生年月日、電話番号、メールアドレス、続柄、親族関係【３　社会的地位】職業・勤務先、職歴、学歴、資格【４　経済活動】収入、財産、負債（見込み含む）、支出（見込み含む）、取引状況（全て親族を含む）</t>
  </si>
  <si>
    <t>下水道課</t>
  </si>
  <si>
    <t>経営係</t>
  </si>
  <si>
    <t>下水道事業受益者負担金賦課徴収</t>
  </si>
  <si>
    <t>下水道整備費用の一部を受益者に負担してもらうもの、法令の名称（都市計画法　瀬戸市下水道事業受益者負担金条例）</t>
  </si>
  <si>
    <t>公共下水道整備区域内の土地の所有者</t>
  </si>
  <si>
    <t>【１　基本的事項】氏名、住所、性別、生年月日、電話番号、続柄、親族関係、転出入、出生・死亡等、通称名、在留資格、本籍、【３　社会的地位】職業・勤務先、【４　経済活動】収入、財産、金融機関、取引状況、負債、破産、支出、固定資産（土地）課税台帳から土地の所在・地目・面積・土地所有者を調査、【５　生　活】家庭状況、居住状況、公的扶助、</t>
  </si>
  <si>
    <t>本人、本人以外：本人同意以外（国税徴収法第146条の2の規定により個人情報を収集するため／各種行政サービス及び市の施策に関わる調査における資格の要件の確認、権利関係の把握、対象者の選出等を行うに当たり、個人情報を保有する実施機関の他の個人情報取扱業務、他の実施機関、国又は他の地方公共団体から収集するため）</t>
  </si>
  <si>
    <t>下水道使用料賦課徴収</t>
  </si>
  <si>
    <t>井戸水及び上水道の一部を下水道に排除している者について、排除汚水量の認定及び下水道使用料の賦課徴収を行うため　法令の名称（瀬戸市下水道条例）</t>
  </si>
  <si>
    <t>下水道使用者</t>
  </si>
  <si>
    <t>【１　基本的事項】氏名、住所、性別、生年月日、電話番号、続柄、親族関係、転出入、出生・死亡等、通称名、在留資格、本籍、【３　社会的地位】職業・勤務先、【４　経済活動】収入、財産、金融機関、取引状況、負債、破産、支出、【５　生　活】家庭状況、居住状況、公的扶助、</t>
  </si>
  <si>
    <t>下水道事業説明会</t>
  </si>
  <si>
    <t>公共下水道工事に伴う工事、受益者負担金等の事前説明会を行い、事業を円滑にすすめるため。、法令の名称（下水道法、瀬戸市下水道条例）</t>
  </si>
  <si>
    <t>公共下水道整備区域に居住する者及び土地の所有者（代理人含む）</t>
  </si>
  <si>
    <t>【１　基本的事項】氏名、住所、電話番号、【４　経済活動】土地所有、</t>
  </si>
  <si>
    <t>本人、本人以外：本人同意以外（各種行政サービス及び市の施策に関わる調査における資格の要件の確認、権利関係の把握、対象者の選出等を行うに当たり、個人情報を保有する実施機関の他の個人情報取扱業務、他の実施機関、国又は他の地方公共団体から収集するため）</t>
  </si>
  <si>
    <t>水洗便所改造資金の融資あっせん及び利子補給</t>
  </si>
  <si>
    <t>公共下水道事業認可区域内における水洗便所の普及のため、法令の名称（下水道法第11条の3第5項）</t>
  </si>
  <si>
    <t>公共下水道事業認可区域内において、汲み取り便所または浄化槽を廃止して、水洗便所に改造しようとする者</t>
  </si>
  <si>
    <t>【１　基本的事項】氏名、住所、生年月日、電話番号、【３　社会的地位】職業・勤務先、【４　経済活動】納課税、金融機関、連帯保証人（氏名、住所、生年月日、電話番号、職業・勤務先）、</t>
  </si>
  <si>
    <t>取付管設置申請</t>
  </si>
  <si>
    <t>公共下水道への接続希望個所の調査、法令の名称（下水道法、瀬戸市下水道条例）</t>
  </si>
  <si>
    <t>公共下水道整備区域に居住する者及び土地の所有者、</t>
  </si>
  <si>
    <t>【１　基本的事項】氏名、住所、電話番号、【４　経済活動】土地所有、土地の現況、地積、建物の有無、土地及び家屋見取図、</t>
  </si>
  <si>
    <t>入札参加者、請負者・受注者</t>
  </si>
  <si>
    <t>【１　基本的事項】氏名、住所、性別、生年月日、電話番号、国・本籍、【３　社会的地位】職業・勤務先、役職・地位、職歴、学歴、資格、【４　経済活動】金融機関、</t>
  </si>
  <si>
    <t>文書写真等（スライド・マイクロフィルム）</t>
  </si>
  <si>
    <t>瀬戸市公共下水道事業計画変更協議書作成業務</t>
  </si>
  <si>
    <t>公共下水道事業計画区域を拡張するにあたり、下水道管渠占用位置決定のため、法令の名称（下水道法）</t>
  </si>
  <si>
    <t>公共下水道計画区域に居住する者及び土地の所有者</t>
  </si>
  <si>
    <t>【１　基本的事項】氏名、住所、【４　経済活動】土地所有、土地の現況、現況地目、登記地目、地積、建物の有無、土地及び家屋見取図</t>
  </si>
  <si>
    <t>下水道管渠実施設計及び布設業務</t>
  </si>
  <si>
    <t>公共下水道実施設計及び布設業務を適切かつ円滑に進めるため、法令の名称（下水道法）</t>
  </si>
  <si>
    <t>施設係</t>
  </si>
  <si>
    <t>下水道水洗化普及</t>
  </si>
  <si>
    <t>未水洗化住宅の水洗化促進を図る、法令の名称（下水道法第11条の3）</t>
  </si>
  <si>
    <t>下水道処理区域内の未水洗化住宅居住者（借家の場合は、その所有者）</t>
  </si>
  <si>
    <t>【１　基本的事項】氏名、住所、電話番号、【４　経済活動】土地所有、家屋所有、【５　生　活】居住状況、公的扶助、</t>
  </si>
  <si>
    <t>排水設備等の計画確認、工事検査</t>
  </si>
  <si>
    <t>下水道未水洗化住宅の水洗化、法令の名称（下水道法第10条、瀬戸市下水道条例第4条、第5条、第9条、第10条</t>
  </si>
  <si>
    <t>下水道処理区域内の未水洗化住宅居住者</t>
  </si>
  <si>
    <t>【１　基本的事項】氏名、住所、性別、生年月日、電話番号、設置場所、指定工事店、【４　経済活動】納課税、土地所有、家屋所有、排水設備所有、【５　生　活】水道・井戸、</t>
  </si>
  <si>
    <t>指定工事店の指定</t>
  </si>
  <si>
    <t>排水設備工事の一定の技術及び器材等を持った工事店の指定、法令の名称（瀬戸氏下水道条例第6条～第6条の12</t>
  </si>
  <si>
    <t>指定工事店の指定を受ける企業（法人の場合は代表者）</t>
  </si>
  <si>
    <t>【１　基本的事項】氏名、住所、性別、生年月日、電話番号、国・本籍、【３　社会的地位】職業・勤務先、役職・地位、職歴、学歴、資格、社会保険、【４　経済活動】納課税、破産、</t>
  </si>
  <si>
    <t>合併処理浄化槽設置整備事業補助金交付</t>
  </si>
  <si>
    <t>公共下水道事業認可区域外における合併処理浄化槽の普及のため、</t>
  </si>
  <si>
    <t>公共下水道事業認可区域外において、汲み取り便所又は浄化槽を廃止して、合併処理浄化槽を設置しようとする者</t>
  </si>
  <si>
    <t>【１　基本的事項】氏名、住所、生年月日、電話番号、【４　経済活動】納課税、金融機関、</t>
  </si>
  <si>
    <t>水道課</t>
  </si>
  <si>
    <t>民有地借用事務</t>
  </si>
  <si>
    <t>管路敷・水管橋用地等にかかる借地のため。</t>
  </si>
  <si>
    <t>土地賃貸借契約者</t>
  </si>
  <si>
    <t>【１基本的事項】個人番号、氏名、住所、生年月日、電話番号【４経済活動】財産、金融機関</t>
  </si>
  <si>
    <t>各種イベント関連事務(主催：瀬戸市、愛知県、県水道北部ﾌﾞﾛｯｸ協議会、日本水道協会等)</t>
  </si>
  <si>
    <t>各種イベント開催のため（参加申し込み、「旅行傷害保険」加入手続き等）</t>
  </si>
  <si>
    <t>イベント参加申込者</t>
  </si>
  <si>
    <t>【１基本的事項】氏名、住所、性別、電話番号、年齢</t>
  </si>
  <si>
    <t>市有地の払下げ、法令の名称（地方公営企業法、瀬戸市水道事業の組織及び処務に関する規程）</t>
  </si>
  <si>
    <t>【１　基本的事項】氏名、住所、生年月日、電話番号、続柄【４　経済活動】金融機関、口座種別、口座番号、口座名義人</t>
  </si>
  <si>
    <t>瀬戸市水道事業公用車広告掲載に関する事務</t>
  </si>
  <si>
    <t>瀬戸市水道事業公用車広告掲載による収入増加、法令の名称（瀬戸市水道事業公用車広告掲載取扱要綱）</t>
  </si>
  <si>
    <t>瀬戸市水道事業公用車広告掲載申込者及び契約者</t>
  </si>
  <si>
    <t>【１　基本的事項】氏名、住所、生年月日【４　経済活動】市税納付状況、水道料金納付状況</t>
  </si>
  <si>
    <t>料金係</t>
  </si>
  <si>
    <t>上下水道料金賦課徴収事務</t>
  </si>
  <si>
    <t>水道使用量の点検・認定並びに水道料金の賦課徴収事務のため、法令の名称（瀬戸市水道事業給水条例）</t>
  </si>
  <si>
    <t>【１基本的事項】氏名、住所、電話番号、請求書送付先、【４経済活動】上下水道料金、水道使用量、支払方法、支払状況、金融機関、破産</t>
  </si>
  <si>
    <t>工務係</t>
  </si>
  <si>
    <t>工事、業務委託発注、法令の名称（瀬戸市契約規則）、</t>
  </si>
  <si>
    <t>【１基本的事項】氏名、住所、性別、生年月日、国・本籍、【３社会的地位】職業・勤務先、役職・地位、職歴、学歴、資格、【４経済活動】金融機関</t>
  </si>
  <si>
    <t>水道施設の建設に関する事務</t>
  </si>
  <si>
    <t>私有地に埋設されている水道管等の水道施設の工事のため。、法令の名称（瀬戸市水道事業の組織及び処務に関する規程）</t>
  </si>
  <si>
    <t>工事施工範囲の土地所有者</t>
  </si>
  <si>
    <t>【１　基本的事項】氏名、住所、電話番号【４　経済活動】所在地番、地目、面積、給水台帳</t>
  </si>
  <si>
    <t>給水係</t>
  </si>
  <si>
    <t>給水装置管理業務</t>
  </si>
  <si>
    <t>給水装置を適正に管理するため。、法令の名称（水道法及び瀬戸市水道事業給水条例）、</t>
  </si>
  <si>
    <t>給水装置の利用者（市民）</t>
  </si>
  <si>
    <t>【１基本的事項】氏名、住所、配管状況</t>
  </si>
  <si>
    <t>指定給水装置工事事業者指定事務</t>
  </si>
  <si>
    <t>給水装置工事を適正に施工することができると認められる者を指定するため。、法令の名称（水道法及び瀬戸市水道事業給水条例）、</t>
  </si>
  <si>
    <t>瀬戸市指定給水装置工事事業者のうち個人事業者</t>
  </si>
  <si>
    <t>【１基本的事項】氏名、住所、性別、生年月日、国・本籍、続柄、【３社会的地位】職業・勤務先、役職・地位、資格</t>
  </si>
  <si>
    <t>水道施設等維持管理業務（要望等受付書）</t>
  </si>
  <si>
    <t>水道施設に対する要望を受付け、施設の維持管理に反映を図る。</t>
  </si>
  <si>
    <t>通報者</t>
  </si>
  <si>
    <t>【１基本的事項】氏名、住所、電話番号</t>
  </si>
  <si>
    <t>配水・給水施設の維持及び管理に関する事務</t>
  </si>
  <si>
    <t>私有地に埋設されている水道管等の配水施設の維持及び管理のため。、法令の名称（瀬戸市水道事業の組織及び処務に関する規程）</t>
  </si>
  <si>
    <t>配水・給水施設が埋設されている土地所有者</t>
  </si>
  <si>
    <t>浄化センター管理事務所</t>
  </si>
  <si>
    <t>瀬戸市浄化センター運転管理業務委託</t>
  </si>
  <si>
    <t>業務委託仕様書に定める委託先従業員の職種及び資格基準、必要とする有資格者の確認のため、</t>
  </si>
  <si>
    <t>業務委託先従業員</t>
  </si>
  <si>
    <t>氏名、住所、生年月日、国・本籍、職業・勤務先、役職・地位、職歴、学歴、資格、</t>
  </si>
  <si>
    <t>下水道イベント（せと下水スイスイフェア）事務</t>
  </si>
  <si>
    <t>下水道イベントの申込に係る事務</t>
  </si>
  <si>
    <t>浄水場管理事務所</t>
  </si>
  <si>
    <t>蛇ヶ洞浄水場運転操作監視業務委託</t>
  </si>
  <si>
    <t>業務委託仕様書に定める委託先従業員の職種及び資格基準、必要とする有資格者の確認のため　法令の名称（水道法　第二四条の三）</t>
  </si>
  <si>
    <t>【１　基本的事項】氏名、住所、生年月日【２　心身】健康状態【３　社会的地位】職業・勤務先、職歴、学歴、資格</t>
  </si>
  <si>
    <t>出納室</t>
  </si>
  <si>
    <t>会計課</t>
  </si>
  <si>
    <t>会計係</t>
  </si>
  <si>
    <t>給与、報酬等の法定調書等作成事務</t>
  </si>
  <si>
    <t>所得税法等に基づき、市が支払った給与等の法定調書等を作成するため。、法令の名称（所得税法、地方税法、行政手続における特定の個人を識別するための番号の利用等に関する法律）</t>
  </si>
  <si>
    <t>給与等の支払いの相手方</t>
  </si>
  <si>
    <t>【１　基本的事項】個人番号、氏名、住所、生年月日</t>
  </si>
  <si>
    <t>文書、電磁的方式（財務会計システム、源泉管理システム、ファイルサーバー）</t>
  </si>
  <si>
    <t>債権者管理業務</t>
  </si>
  <si>
    <t>支出事務に係る債権者の記録管理を行うため（地方自治法第２３２条の５）</t>
  </si>
  <si>
    <t>市役所から支払いを受ける債権者</t>
  </si>
  <si>
    <t>【１　基本的事項】氏名、住所、生年月日、電話番号、後見・保佐、ＦＡＸ番号、印影【４　経済活動】金融機関、口座番号、口座名義</t>
  </si>
  <si>
    <t>文書、電磁的方式（財務会計システム）</t>
  </si>
  <si>
    <t>教育委員会</t>
  </si>
  <si>
    <t>教育政策課</t>
  </si>
  <si>
    <t>企画係</t>
  </si>
  <si>
    <t>教育委員の任命事務</t>
  </si>
  <si>
    <t>毎年９月３０日の任期満了により、新たに任命する教育委員がいるため。、法令の名称（地方教育行政の組織及び運営に関する法律）</t>
  </si>
  <si>
    <t>教育委員</t>
  </si>
  <si>
    <t>【１　基本的事項】個人番号、氏名、住所、性別、生年月日、電話番号【３　社会的地位】職業・勤務先、役職・地位、職歴、学歴、団体加入、賞罰、犯歴【４　経済活動】金融機関　【６　その他】支持政党</t>
  </si>
  <si>
    <t>瀬戸市教育委員会傍聴受付事務</t>
  </si>
  <si>
    <t>瀬戸市教育委員会傍聴人の管理、法令の名称（　瀬戸市教育委員会会議規則　）</t>
  </si>
  <si>
    <t>【１　基本的事項】氏名、住所【３　社会的地位】職業・勤務先</t>
  </si>
  <si>
    <t>瀬戸市私立高等学校等授業料補助金交付事務</t>
  </si>
  <si>
    <t>瀬戸市長　　　　（補助執行によるもの。実施主体は瀬戸市教育委員会。）</t>
  </si>
  <si>
    <t>私立高等学校等に在籍する生徒の保護者等に対して授業料の補助を行い、教育の機会均等の原則を確保し、私立高等学校等の教育振興に寄与する。、法令の名称（瀬戸市私立高等学校等授業料補助金交付要綱）</t>
  </si>
  <si>
    <t>瀬戸市に住所を有する者で、私立高等学校等に在籍する生徒とその保護者</t>
  </si>
  <si>
    <t>【１　基本的事項】氏名、住所、電話番号、続柄【４　経済活動】納課税、金融機関、課税標準額、税額控除額</t>
  </si>
  <si>
    <t>本人、本人以外：本人同意、本人以外：本人同意以外（各種行政サービスおよ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</si>
  <si>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にじの丘学園入学予定者への入学準備等案内に関する事務</t>
  </si>
  <si>
    <t>瀬戸市教育委員会</t>
  </si>
  <si>
    <t>にじの丘学園へ入学する予定の未就学児、児童、生徒へ入学に当たる案内等を行う。</t>
  </si>
  <si>
    <t>じの丘学園入学予定者</t>
  </si>
  <si>
    <t>【１　基本的事項】氏名、住所、性別、生年月日、電話番号、国・本籍、親族関係</t>
  </si>
  <si>
    <t>にじの丘学園路線バス通学に係る定期券購入</t>
  </si>
  <si>
    <t>にじの丘学園において児童生徒が路線バス通学をする際の定期券購入を保護者の代理で行う。</t>
  </si>
  <si>
    <t>にじの丘学園児童生徒及びその保護者</t>
  </si>
  <si>
    <t>【１　基本的事項】氏名、住所、性別、生年月日、電話番号、続柄【４　経済活動】金融機関</t>
  </si>
  <si>
    <t>にじの丘学園通学時の路線バス利用に係る調査集計事務</t>
  </si>
  <si>
    <t>にじの丘学園において児童生徒が路線バス通学を利用するか調査し、利用者の把握及び通学班編成を行うため。</t>
  </si>
  <si>
    <t>にじの丘学園児童生徒及び新入学児童生徒(転入を含む)</t>
  </si>
  <si>
    <t>文書電磁的方式（エクセル）</t>
  </si>
  <si>
    <t>校名・校章募集事務</t>
  </si>
  <si>
    <t>校名・校章について、公に募集し決定するもの。</t>
  </si>
  <si>
    <t>応募者</t>
  </si>
  <si>
    <t>通学路の安全管理に係る調査事務</t>
  </si>
  <si>
    <t>児童生徒等の安全の確保を図るため、通学路を安全に管理する必要があり、通学路に何か危険などがある場合やその可能性があるものに関して、児童生徒等の保護者との連携を図るもの。（学校保健安全法第３０条）</t>
  </si>
  <si>
    <t>児童生徒等、児童生徒等の保護者</t>
  </si>
  <si>
    <t>氏名、住所、生年月日</t>
  </si>
  <si>
    <t>瀬戸市職員等の学校施設等における通勤用自動車の駐車に関する管理事務</t>
  </si>
  <si>
    <t>学校敷地内における通勤用自動車の駐車実態調査について、法令の名称（瀬戸市財産条例）</t>
  </si>
  <si>
    <t>瀬戸市職員等</t>
  </si>
  <si>
    <t>【１　基本的事項】氏名【５　生　活】車名、車メンバー</t>
  </si>
  <si>
    <t>教育用モバイルWi-Fiルーターの貸与に関する事務</t>
  </si>
  <si>
    <t>就学援助費及び特別支援教育就学奨励費を受給する世帯の児童生徒を対象に、家庭学習のための通信環境を整備するため、モバイルWi-Fiルーターの無償貸与を行うもの。</t>
  </si>
  <si>
    <t>就学援助費及び特別支援教育就学奨励費を受給する世帯の児童生徒、（市立小中特別支援学校対象）</t>
  </si>
  <si>
    <t>【１　基本的事項】氏名、住所、電話番号【３　社会的地位】学業状況【５　生　活】公的扶助</t>
  </si>
  <si>
    <t>文書電磁的方式（Excel）</t>
  </si>
  <si>
    <t>学校教育課</t>
  </si>
  <si>
    <t>指導係</t>
  </si>
  <si>
    <t>瀬戸市小中学校PTA連絡協議会役員管理</t>
  </si>
  <si>
    <t>瀬戸市小中学校PTA連絡協議会役員管理、法令の名称（瀬戸市小中学校PTA連絡協議会会則）</t>
  </si>
  <si>
    <t>瀬戸市小中学校PTA連絡協議会役員</t>
  </si>
  <si>
    <t>【１　基本的事項】氏名、住所、電話番号【３　社会的地位】所属学校名</t>
  </si>
  <si>
    <t>家庭連絡票作成業務</t>
  </si>
  <si>
    <t>児童生徒の保護者に対する連絡業務</t>
  </si>
  <si>
    <t>在籍児童生徒</t>
  </si>
  <si>
    <t>【１　基本的事項】氏名、住所、性別、生年月日、電話番号、続柄、親族関係、保護者、ふりがな、緊急連絡先</t>
  </si>
  <si>
    <t>児童生徒出席簿作成業務</t>
  </si>
  <si>
    <t>出欠席の状況の記録、法令の名称（学校教育法施行規則第１２条の４）</t>
  </si>
  <si>
    <t>児童生徒</t>
  </si>
  <si>
    <t>【１　基本的事項】氏名、出欠席</t>
  </si>
  <si>
    <t>教職員履歴書編成業務</t>
  </si>
  <si>
    <t>教職員の履歴書を毎年更新するため。、法令の名称（学校教育法施行規則第１５条第３項）</t>
  </si>
  <si>
    <t>教職員</t>
  </si>
  <si>
    <t>【１　基本的事項】氏名、住所、性別、生年月日【３　社会的地位】職業・勤務先、学歴、資格</t>
  </si>
  <si>
    <t>教職員名簿編成業務</t>
  </si>
  <si>
    <t>教職員名簿を毎年更新するため。、法令の名称（学校教育法施行令第１５条第３項）</t>
  </si>
  <si>
    <t>教育支援業務に伴う児童生徒個人票作成業務</t>
  </si>
  <si>
    <t>児童生徒の就学学校の通知、法令の名称（学校教育法施行令第５条、瀬戸市教育支援委員会）</t>
  </si>
  <si>
    <t>障害のある児童生徒</t>
  </si>
  <si>
    <t>【１　基本的事項】氏名、住所、性別、生年月日、電話番号、国・本籍、転出入、保護者【２　心　身】健康状態、病歴、障害、身体的特徴【３　社会的地位】学業状況【５　生　活】家庭状況</t>
  </si>
  <si>
    <t>本人、本人以外：本人同意以外（小中学校において、教育・指導を行うために、在籍（卒業）している生徒等に関する個人情報を保護者等から（保護者等の情報を生徒等から）収集するため）・（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</si>
  <si>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日本語指導教室学習の記録作成事務</t>
  </si>
  <si>
    <t>瀬戸市立小中学校に在籍し、日本語指導が必要な児童生徒に対して日本語初期指導を実施する。この実施結果を在籍校に提出することにより、学校において指導要録作成の際の補助資料とするため作成するもの。、指導要録作成の根拠法令：学校教育法施行令第31条、学校教育法施行規則第24条</t>
  </si>
  <si>
    <t>児童生徒のうち日本語初期指導教室を修了した児童生徒</t>
  </si>
  <si>
    <t>氏名、学業状況、</t>
  </si>
  <si>
    <t>学事係</t>
  </si>
  <si>
    <t>障害者職員の任命事務</t>
  </si>
  <si>
    <t>職業対策課あて「障害者である職員の任免に関する状況の通報等」の調査のため。、法令の名称（障害者の雇用の促進等に関する法律）</t>
  </si>
  <si>
    <t>障害者職員</t>
  </si>
  <si>
    <t>【２　心　身】障害</t>
  </si>
  <si>
    <t>児童生徒指導要録作成業務(学籍・指導の記録)</t>
  </si>
  <si>
    <t>児童・生徒の学習等の記録の作成（　学校教育法施行規則第１２条の３　）</t>
  </si>
  <si>
    <t>瀬戸市立学校在籍の児童生徒</t>
  </si>
  <si>
    <t>【１　基本的事項】氏名、住所、性別、生年月日、国・本籍、保護者氏名、学籍の記録、指導の記録、学校名</t>
  </si>
  <si>
    <t>学校教育法施行規則第１２条の３の規定により個人情報を収集するため</t>
  </si>
  <si>
    <t>学齢簿編成管理業務（入学予定者・卒業者含む）</t>
  </si>
  <si>
    <t>児童生徒の学籍の作成（学校教育法施行令第1条）</t>
  </si>
  <si>
    <t>在籍児童・生徒（入学予定者・卒業者含む）</t>
  </si>
  <si>
    <t>【１　基本的事項】個人番号、氏名、住所、性別、生年月日、電話番号、国・本籍、続柄、親族関係、転出入、出生・死亡等、在留資格、旅券、学校名</t>
  </si>
  <si>
    <t>文書、電磁的方式（日立システムズ　ADWORLD）</t>
  </si>
  <si>
    <t>児童生徒健康診断・保健業務</t>
  </si>
  <si>
    <t>健康診断、学校保健法第４・５・６条、学校保健法施行規則第８条</t>
  </si>
  <si>
    <t>在籍児童・生徒</t>
  </si>
  <si>
    <t>【１　基本的事項】氏名、住所、性別、生年月日、電話番号、学校名【２　心　身】健康状態、病歴、障害、身体的特徴</t>
  </si>
  <si>
    <t>本人、本人以外：学校保健法第５条の規定により個人情報を収集するため。</t>
  </si>
  <si>
    <t>要保護及び準要保護児童、生徒就学援助事務</t>
  </si>
  <si>
    <t>経済的理由により就学が困難な児童・生徒の保護者に対して学用品等の援助を行う。、法令の名称（　学校教育法第19条・生活保護法第6条第2項・就学困難な児童及び生徒に係る就学奨励についての国の援助に関する法律・学校給食法・学校保健安全法　）</t>
  </si>
  <si>
    <t>就学困難な児童生徒（市立小中学校対象）</t>
  </si>
  <si>
    <t>【１　基本的事項】氏名、住所、性別、生年月日、電話番号、国・本籍、続柄、親族関係、婚歴、転出入、出生・死亡等、在留資格、旅券【３　社会的地位】職業・勤務先【４　経済活動】収入、金融機関、個人市県民税課税情報、国民健康保険料の減免状況及び国民年金の免除状況【５　生　活】家庭状況、居住状況、公的扶助、学校名</t>
  </si>
  <si>
    <t>特別支援就学奨励費支給事務</t>
  </si>
  <si>
    <t>特別支援学級への就学という特殊事情を鑑み、保護者の経済的負担を軽減するため、その負担能力の程度に応じ、特別支援学級への就学のための必要な経費についてその一部を支給する。、法令名称（盲学校、ろう学校及び特別支援学校への就学奨励に関する法律）</t>
  </si>
  <si>
    <t>特別支援学級に就学している児童生徒</t>
  </si>
  <si>
    <t>【１　基本的事項】氏名、住所、性別、生年月日、電話番号、国・本籍、続柄、親族関係、婚歴、転出入、出生・死亡等、在留資格、旅券【２　心　身】障害【３　社会的地位】職業・勤務先【４　経済活動】収入、金融機関、個人市県民税課税情報、国民健康保険料の減免状況及び国民年金の免除状況【５　生　活】家庭状況、居住状況、学校名</t>
  </si>
  <si>
    <t>文書、電磁的方式（日立システムズ ADWORLD）</t>
  </si>
  <si>
    <t>栄典事務、表彰事務</t>
  </si>
  <si>
    <t>特定の私人の栄誉を表彰するために、これを与えるための処遇、法令の名称（日本国憲法第７条第７号、愛知県表彰条例第６７号）、</t>
  </si>
  <si>
    <t>退職校長</t>
  </si>
  <si>
    <t>【１　基本的事項】氏名、住所、性別、生年月日、電話番号、続柄、親族関係、婚歴、転出入、出生・死亡等【２　心　身】健康状態【３　社会的地位】職業・勤務先、役職・地位、職歴、学歴、資格、団体加入、賞罰、勤務状況、学業状況、犯歴、学校名</t>
  </si>
  <si>
    <t>本人、本人以外：本人同意、本人同意以外（本人収集困難）</t>
  </si>
  <si>
    <t>災害共済給付金受払事務</t>
  </si>
  <si>
    <t>災害共済給付に係る支払いの請求および給付金の支払業務のため。、独立行政法人日本スポーツ振興センター法第１５条第１項第７号、独立行政法人日本スポーツ振興センター法施行令第３条及び同第４条</t>
  </si>
  <si>
    <t>【１　基本的事項】氏名、住所、性別、生年月日、電話番号、続柄、親族関係、転出入、事故の状況、学校名【４　経済活動】金融機関【５　生　活】公的扶助</t>
  </si>
  <si>
    <t>本人、本人以外：各種行政サービス及び市の施策に関わる調査における資格の要件の確認、権利関係の把握、対象者の選出等を行うに当たり、個人情報を保有する実施期間の他の個人情報取扱事務、他の実施期間、国又は他の地方公共団体から収集するため。</t>
  </si>
  <si>
    <t>文書、電磁的方式（災害共済給付金システム）</t>
  </si>
  <si>
    <t>教職員健康診断票作成業務</t>
  </si>
  <si>
    <t>教職員健康診断結果の記録、法令の名称（学校健康法第８条）</t>
  </si>
  <si>
    <t>【１　基本的事項】氏名、性別、生年月日、学校名【２　心　身】健康状態</t>
  </si>
  <si>
    <t>学校関係臨時職員の雇用事務</t>
  </si>
  <si>
    <t>正規職員欠員補充等で、臨時職員を採用。</t>
  </si>
  <si>
    <t>臨時学校用務員</t>
  </si>
  <si>
    <t>【１　基本的事項】氏名、住所、性別、生年月日、電話番号【２　心　身】健康状態【３　社会的地位】職業・勤務先、職歴、学歴、資格、学校名【４　経済活動】金融機関</t>
  </si>
  <si>
    <t>校区外通学・区域外就学事務</t>
  </si>
  <si>
    <t>保護者の申し立てにより就学学校の変更を認め、その旨を保護者及び小中学校長へ通知する。法令の名称（学校教育法施行令第８条）</t>
  </si>
  <si>
    <t>申請した児童生徒</t>
  </si>
  <si>
    <t>【１　基本的事項】氏名、住所、性別、生年月日、電話番号、続柄、親族関係、転出入【３　社会的地位】職業・勤務先、学校名【５　生　活】家庭状況、居住状況</t>
  </si>
  <si>
    <t>非常勤特別職（学校医等）の報酬支払業務</t>
  </si>
  <si>
    <t>瀬戸市内の学校の学校医（内科医・耳鼻咽喉科医・眼科医）・学校歯科医・学校薬剤師への報酬の支払い、法令の名称（瀬戸市条例　特別職の職員で非常勤のものの報酬及び費用弁償に関する条例　昭和36年2月11日　条例第2号）</t>
  </si>
  <si>
    <t>教育委員会が委嘱する者</t>
  </si>
  <si>
    <t>【１　基本的事項】氏名、住所、性別、生年月日、電話番号【３　社会的地位】職業・勤務先、資格、学校名【４　経済活動】金融機関</t>
  </si>
  <si>
    <t>スクールタクシー関連事務</t>
  </si>
  <si>
    <t>バスの運行路線が廃止された公共交通空白地区の小学生を居住地区から小学校までの区間をタクシーにより送迎する。</t>
  </si>
  <si>
    <t>スクールタクシー利用児童及びその保護者</t>
  </si>
  <si>
    <t>【１　基本的事項】氏名、住所、性別、生年月日、電話番号、続柄、親族関係、学校名</t>
  </si>
  <si>
    <t>通学時の路線バスに係る調査事務</t>
  </si>
  <si>
    <t>通学時に路線バスを利用する児童生徒の乗車人数を把握し、安心安全な通学を確保する。</t>
  </si>
  <si>
    <t>路線バスを活用して通学する可能性のある児童生徒・未就学児及びその保護者</t>
  </si>
  <si>
    <t>【１　基本的事項】氏名、住所、性別、生年月日、電話番号、続柄、親族関係</t>
  </si>
  <si>
    <t>各種行政サービス及び市の施策に関わる調査における資格の要件の確認、権利関係の把握、対象者の選出等を行うに当たり、個人情報を保有する実施機関の他の個人情報取扱事務、他の実施機関、国又は他の地方公共団体から収集するため</t>
  </si>
  <si>
    <t>電磁的方式（学齢簿のCSVファイル）</t>
  </si>
  <si>
    <t>児童生徒等の安全の確保を図るため、通学路を安全に管理する必要があり、通学路に何か危険などがある場合やその可能性があるものに関して、所有者等を調査し適切に対応するため。また、児童生徒等の保護者との連携を図るもの。（学校保健安全法第２７条、第３０条）</t>
  </si>
  <si>
    <t>瀬戸市内の固定資産を所有する者、児童生徒等、児童生徒等の保護者</t>
  </si>
  <si>
    <t>所在地番、登記地目、登記地積、氏名、住所、生年月日、現況地目、現況地積、公図、登記情報</t>
  </si>
  <si>
    <t>文書、図面、電磁的方式（土地登記システム）</t>
  </si>
  <si>
    <t>学校給食係</t>
  </si>
  <si>
    <t>学校給食実施簿作成業務</t>
  </si>
  <si>
    <t>学校給食の実施状況の記録、法令の名称（学校給食実施基準第２条）</t>
  </si>
  <si>
    <t>【１　基本的事項】氏名、食数</t>
  </si>
  <si>
    <t>学校給食センター運営委員会事務</t>
  </si>
  <si>
    <t>瀬戸市学校給食センター管理運営等に関する審議、法令の名称（瀬戸市学校給食センターお条例施行規則）</t>
  </si>
  <si>
    <t>教育委員会が委嘱又は任命する者</t>
  </si>
  <si>
    <t>【１　基本的事項】個人番号、氏名、住所、生年月日、電話番号、【３　社会的地位】団体加入、【４　経済活動】金融機関</t>
  </si>
  <si>
    <t>学校給食費徴収事務</t>
  </si>
  <si>
    <t>学校給食費の滞納者の差押え等をするため、債務者である保護者の確認及び転出先等を確認する。、法令の名称（学校給食法第１１条）</t>
  </si>
  <si>
    <t>滞納者の保護者</t>
  </si>
  <si>
    <t>【１　基本的事項】氏名、住所、性別、生年月日、電話番号、国・本籍、続柄、親族関係、転出入、出生・死亡等、【４　経済活動】金融機関、給食費未納状況</t>
  </si>
  <si>
    <t>学校給食食物アレルギー対応業務</t>
  </si>
  <si>
    <t>食物アレルギーを持つ児童・生徒に安心安全な学校給食を提供するため</t>
  </si>
  <si>
    <t>食物アレルギーを持つ児童・生徒及びその保護者</t>
  </si>
  <si>
    <t>【１　基本的事項】氏名、性別、生年月日、電話番号、【２　心　身】健康状態、</t>
  </si>
  <si>
    <t>図書館</t>
  </si>
  <si>
    <t>図書館利用カード交付事務</t>
  </si>
  <si>
    <t>図書館資料を図書館外において利用しようとする個人及び団体から貸出申込書（①個人用②団体用）を提出させ利用カードの交付を行なう。、法令の名称（瀬戸市図書館規則第１０条）</t>
  </si>
  <si>
    <t>図書館利用カード交付者</t>
  </si>
  <si>
    <t>【１　基本的事項】氏名、住所、性別、生年月日、電話番号【３　社会的地位】職業・勤務先</t>
  </si>
  <si>
    <t>文書、電磁的方式（サーバー保存）</t>
  </si>
  <si>
    <t>図書資料予約受付事務</t>
  </si>
  <si>
    <t>利用者の求める資料を、予約サービスにより提供するもの、法令の名称（図書館条例第３条）</t>
  </si>
  <si>
    <t>図書資料予約者</t>
  </si>
  <si>
    <t>【１　基本的事項】氏名、電話番号、図書館利用カード番号、メールアドレス</t>
  </si>
  <si>
    <t>図書館資料の損害賠償事務</t>
  </si>
  <si>
    <t>利用者が資料を亡失、毀損した場合届出をする。同時に弁償（①同一資料②同一資料代購預金）をしてもらう。、法令の名称（図書館規則第５条）</t>
  </si>
  <si>
    <t>図書館資料損傷・亡失届出者</t>
  </si>
  <si>
    <t>【１　基本的事項】氏名、住所、電話番号、図書館利用者コード、損傷・亡失資料名</t>
  </si>
  <si>
    <t>図書館利用カード紛失届受付事務</t>
  </si>
  <si>
    <t>カードを紛失した場合に届出をし、１ヶ月後カードが出てこなかったことが確認されしだい新カードを発行する。、法令の名称（図書館規則第１１条）</t>
  </si>
  <si>
    <t>図書館利用カード紛失届出者</t>
  </si>
  <si>
    <t>【１　基本的事項】氏名、電話番号、図書館利用カード番号</t>
  </si>
  <si>
    <t>図書特別貸出申込事務</t>
  </si>
  <si>
    <t>館外貸出不可（禁帯出）資料及び館外貸出利用不可の利用者に対し、理由を記載し適当と認められる場合に限り特別に貸出をするもの、法令の名称（図書館規則第９条（５））</t>
  </si>
  <si>
    <t>図書特別貸出申込者</t>
  </si>
  <si>
    <t>【１　基本的事項】氏名、住所、電話番号、図書館利用カード番号、貸出資料名、貸出期間、資格確認方法</t>
  </si>
  <si>
    <t>視聴覚機材、教材利用申込（報告）受付事務</t>
  </si>
  <si>
    <t>学校教育、社会教育における視聴覚教育の振興を図るため、それらの団体に対し機材、教材を貸出するもの、法令の名称（瀬戸市立図書館「視聴覚教材・機材団体貸出」取扱要綱）</t>
  </si>
  <si>
    <t>視聴覚機材、教材利用申込者</t>
  </si>
  <si>
    <t>【１　基本的事項】氏名、住所、電話番号、団体名、利用期間、利用目的、利用機材・教材明細・利用報告</t>
  </si>
  <si>
    <t>瀬戸市立図書館主催の講座への申込事務</t>
  </si>
  <si>
    <t xml:space="preserve">教育委員会 </t>
  </si>
  <si>
    <t>講座等の開催により、図書館及び資料の利用促進を図るもの、法令の名称（図書館条例第４条）</t>
  </si>
  <si>
    <t>講座申込者</t>
  </si>
  <si>
    <t>インターネット、パソコン利用申込事務</t>
  </si>
  <si>
    <t>インターネット及びＤＶＤ等利用により情報提供を行なうもの、法令の名称（図書館条例第３条）</t>
  </si>
  <si>
    <t>インターネット、パソコン利用申込者</t>
  </si>
  <si>
    <t>【１　基本的事項】氏名、住所、電話番号、利用明細（利用ソフト名・利用時間）</t>
  </si>
  <si>
    <t>レファレンス（参考業務）事務</t>
  </si>
  <si>
    <t>利用者から事実関係や文献調査依頼に対し、図書館資料やインターネット等を用いて回答または情報源を提示するもの、法令の名称（図書館条例第３条）</t>
  </si>
  <si>
    <t>レファレンス希望者</t>
  </si>
  <si>
    <t>【１　基本的事項】氏名、住所、生年月日、対応方法（口頭、TEL、文書）、提供資料名、質問内容及びその処理状況【３　社会的地位】職業・勤務先</t>
  </si>
  <si>
    <t>図書館資料コピー申込事務</t>
  </si>
  <si>
    <t>著作権の範囲内において、申込により図書館資料をコピーさせるもの、法令の名称（図書館条例第７条、同規則第１６条）</t>
  </si>
  <si>
    <t>図書館資料コピー申込者</t>
  </si>
  <si>
    <t>【１　基本的事項】氏名、住所、コピー明細（資料名、枚数）</t>
  </si>
  <si>
    <t>館外貸出資料の督促事務</t>
  </si>
  <si>
    <t>住所変更等で宛先不明となった利用者の住所の特定と督促請求、法令の名称（図書館条例第３条、図書館規則第５条、第８条、第１２条）</t>
  </si>
  <si>
    <t>督促状が未到達となった利用者</t>
  </si>
  <si>
    <t>本人同意以外（本人収集困難）</t>
  </si>
  <si>
    <t>瀬戸市図書館協議会事務</t>
  </si>
  <si>
    <t>市民の教育及び文化の発達を総合的かつ計画的に推進することを目的として設置される図書館協議会にかかる事務、法令の名称（瀬戸市図書館協議会条例）</t>
  </si>
  <si>
    <t>瀬戸市図書館協議会委員</t>
  </si>
  <si>
    <t>【１　基本的事項】個人番号、氏名、住所、生年月日、電話番号【３　社会的地位】職業・勤務先、役職・地位</t>
  </si>
  <si>
    <t>文書、電磁的方式（パソコン内）</t>
  </si>
  <si>
    <t>図書館連携事業ビブリオバトル運営事務</t>
  </si>
  <si>
    <t>地域住民と学生が交流・ディスカッションを行うことで、図書館における新たな文化活動を創出するための事業を行う。、法令の名称（図書館条例第４条）</t>
  </si>
  <si>
    <t>事業に携わる学生運営委員</t>
  </si>
  <si>
    <t>【１　基本的事項】氏名、住所、最寄駅、性別、電話番号、Eメールアドレス</t>
  </si>
  <si>
    <t>図書館所管のボランティアに関する事務</t>
  </si>
  <si>
    <t>図書館所管のボランティア登録者の管理、法令の名称（瀬戸市立図書館条例第４条）</t>
  </si>
  <si>
    <t>図書館所管のボランティア登録者</t>
  </si>
  <si>
    <t>瀬戸市子ども読書活動推進協議会事務</t>
  </si>
  <si>
    <t>瀬戸市における子どもの読書を推進する目的として設置される「瀬戸市子ども読書活動推進協議会」にかかる事務、法令の名称（瀬戸市図書館条例第４条）</t>
  </si>
  <si>
    <t>瀬戸市子ども読書活動推進協議会委員</t>
  </si>
  <si>
    <t>【１　基本的事項】氏名、住所、電話番号【３　社会的地位】職業・勤務先、役職・地位</t>
  </si>
  <si>
    <t>図書等寄贈申込事務</t>
  </si>
  <si>
    <t>申出のあった寄贈のうち、適当と認めるものについて受付するもの、法令の名称（瀬戸市立図書館規則第17条）</t>
  </si>
  <si>
    <t>図書等寄贈申込者</t>
  </si>
  <si>
    <t>消防本部</t>
  </si>
  <si>
    <t>消防総務課</t>
  </si>
  <si>
    <t>消防団管理業務</t>
  </si>
  <si>
    <t>消防長</t>
  </si>
  <si>
    <t>消防団員に関する履歴を記録管理する。、法令の名称（消防組織法第１５条の６）</t>
  </si>
  <si>
    <t>消防団員</t>
  </si>
  <si>
    <t>【１　基本的事項】個人番号、氏名、住所、生年月日、電話番号、国・本籍、【３　社会的地位】賞罰、犯歴、</t>
  </si>
  <si>
    <t>職員人事管理業務</t>
  </si>
  <si>
    <t>消防職員にかかわる個人情報の管理、法令の名称（消防組織法第１４条の４）</t>
  </si>
  <si>
    <t>消防職員</t>
  </si>
  <si>
    <t>【１　基本的事項】個人番号、氏名、住所、性別、生年月日、電話番号、国・本籍、婚歴、転出入、出生・死亡等、【２　心　身】病歴、【３　社会的地位】職業・勤務先、職歴、学歴、資格、賞罰、</t>
  </si>
  <si>
    <t>消防職団員等表彰事務</t>
  </si>
  <si>
    <t>消防職団員、元消防職団員、消防活動協力者等被表彰者となり得る者</t>
  </si>
  <si>
    <t>【１　基本的事項】個人番号、氏名、住所、性別、生年月日、国・本籍、婚歴、出生・死亡等、後見・保佐、【３　社会的地位】職業・勤務先、役職・地位、職歴、学歴、賞罰、勤務状況、犯歴、【４　経済活動】破産、【５　生　活】居住状況、</t>
  </si>
  <si>
    <t>本人、本人同意以外（栄典、表彰等を選考するため、人選に必要な範囲内で候補者に関する個人情報を収集するため。）</t>
  </si>
  <si>
    <t>消防救急係</t>
  </si>
  <si>
    <t>感染症患者搬送状況記録事務</t>
  </si>
  <si>
    <t>傷病者に対する救急隊員への感染状況把握、法令の名称（瀬戸市救急業務規程）</t>
  </si>
  <si>
    <t>救急搬送事案の感染症傷病者</t>
  </si>
  <si>
    <t>【１　基本的事項】氏名、住所、生年月日、【２　心　身】健康状態、病歴、</t>
  </si>
  <si>
    <t>本人以外：家族、本人同意以外（人の生命、身体又は財産を保護するため、緊急かつやむを得ないと認められるため）</t>
  </si>
  <si>
    <t>予防課</t>
  </si>
  <si>
    <t>予防広報係</t>
  </si>
  <si>
    <t>火災調査事務</t>
  </si>
  <si>
    <t>消火活動並びに火災の原因、火災及び消火のために受けた損害の調査及び火災事案関係記録の管理　法令の名称（消防法第３１条から第３５条の３の２まで）</t>
  </si>
  <si>
    <t>火災関係者（所有者、管理者、占有者、通報者、発見者、類焼者等）及びその家族、親族等</t>
  </si>
  <si>
    <t>【１　基本的事項】氏名、住所、性別、生年月日、電話番号、国・本籍、続柄、親族関係、婚歴、転出入、出生・死亡等、在留資格、旅券、後見・保佐【２　心　身】健康状態、病歴、障害、身体的特徴【３　社会的地位】職業・勤務先、役職・地位、職歴、学歴、資格、団体加入、賞罰、勤務状況、学業状況、犯歴【４　経済活動】収入、財産、納課税、金融機関、取引状況、負債、破産、支出【５　生　活】家庭状況、居住状況、趣味・嗜好、交際、各種相談、公的扶助【６　条例第７条第２項該当】宗教信条等</t>
  </si>
  <si>
    <t>本人、本人以外：火災、災害等の発生に際し、事実関係を把握するため、関係者等から当事者の情報を収集するため</t>
  </si>
  <si>
    <t>文書、図面、電磁的方式（サーバー内）</t>
  </si>
  <si>
    <t>出動業務記録事務</t>
  </si>
  <si>
    <t>各種出動事案に係る現場の状況、活動処置結果、関係者情報の記録の管理</t>
  </si>
  <si>
    <t>各種出動事案に係る関係者等（要救助者、所有者、占有者、通報者、発見者等）及びその家族、親族等</t>
  </si>
  <si>
    <t>【１　基本的事項】氏名、住所、性別、生年月日、電話番号、国・本籍、続柄、親族関係、婚歴、転出入、出生・死亡等、在留資格、旅券、後見・保佐【２　心　身】健康状態、病歴、障害、身体的特徴【３　社会的地位】職業・勤務先、役職・地位、職歴、学歴、資格、団体加入、賞罰、勤務状況、学業状況、犯歴【４　経済活動】収入、財産、納課税、金融機関、取引状況、負債、破産、支出【５　生　活】家庭状況、居住状況、趣味・嗜好、交際、各種相談、公的扶助</t>
  </si>
  <si>
    <t xml:space="preserve">本人、本人以外：災害等の発生に際し、事実関係を把握するため、関係者等から当事者の情報を収集するため </t>
  </si>
  <si>
    <t>行方不明者の早急な保護、救出を目的としたネットワークで共有される各種情報の管理</t>
  </si>
  <si>
    <t>行方不明等、弱者保護の対象となる者</t>
  </si>
  <si>
    <t>【１基本的事項】氏名、住所、性別、生年月日、電話番号、年齢、行方不明日、行方不明状況【２心身】健康状態、病歴、障害、身体的特徴【３社会的地位】職業・勤務先、在校・園名</t>
  </si>
  <si>
    <t>本人以外：警察、本人同意以外（緊急性）</t>
  </si>
  <si>
    <t>空地の枯草除去等火災予防指導事務</t>
  </si>
  <si>
    <t>屋外において、火災危険があると認める行為の禁止、危険物又はみだりに存置された燃焼のおそれのある物件並びに放置された燃焼のおそれのある物件に対する行為の禁止、物件の除去等の処理の指導に必要な各種情報の管理（法的根拠：消防法第３条、火災予防条例第２４条）</t>
  </si>
  <si>
    <t>火災危険があると認める行為、危険物又はみだりに存置された燃焼のおそれのある物件並びに放置された燃焼のおそれのある物件に対する行為等に関係する者</t>
  </si>
  <si>
    <t>【１基本的事項】氏名、住所、生年月日、電話番号【５生活】居住状況</t>
  </si>
  <si>
    <t>本人、本人以外：本人同意以外（緊急性）</t>
  </si>
  <si>
    <t>防火作品展、イベント等の開催に係る応募者情報管理事務</t>
  </si>
  <si>
    <t>防火意識の高揚及び火災予防思想の啓発を目的とした防火作品展、イベント等への応募者情報の管理</t>
  </si>
  <si>
    <t>応募者全員</t>
  </si>
  <si>
    <t>【１基本的事項】氏名、住所、生年月日、電話番号【３社会的地位】学校名・学年</t>
  </si>
  <si>
    <t>住宅防火指導事務</t>
  </si>
  <si>
    <t>住宅用火災警報器の設置状況調査、設置促進を始めとした住宅防火指導に必要な各種情報の管理、法令の名称（瀬戸市火災予防条例第２９条の７（住宅における火災の予防の推進））</t>
  </si>
  <si>
    <t>全市民</t>
  </si>
  <si>
    <t>【１基本的事項】世帯番号、氏名、住所、性別、生年月日、電話番号、国・本籍、続柄【２心身】障害、要支援認定度、要介護認定度【４経済活動】財産（住居）【５生活】家庭状況、居住状況</t>
  </si>
  <si>
    <t>本人、本人以外：本人同意以外（公益性）</t>
  </si>
  <si>
    <t>瀬戸市危険物安全協会管理事務</t>
  </si>
  <si>
    <t>危険物安全協会の運営及び管理</t>
  </si>
  <si>
    <t>瀬戸市危険物安全協会の役員及び構成員</t>
  </si>
  <si>
    <t>【１基本的事項】氏名、住所、生年月日、電話番号、メールアドレス、年齢【３社会的地位】職業・勤務先、役職・地位、資格、賞罰、学校名・学年</t>
  </si>
  <si>
    <t>瀬戸市自衛消防連絡協議会管理事務</t>
  </si>
  <si>
    <t>瀬戸市自衛消防連絡協議会の運営及び管理</t>
  </si>
  <si>
    <t>自衛消防隊を保有する事業所並びに自衛消防連絡協議会役員及び構成員</t>
  </si>
  <si>
    <t>瀬戸市婦人消防隊連絡協議会管理事務</t>
  </si>
  <si>
    <t>瀬戸市婦人消防隊連絡協議会の運営及び管理</t>
  </si>
  <si>
    <t>婦人消防隊連絡協議会の役員及び構成員</t>
  </si>
  <si>
    <t>瀬戸市少年消防クラブ連絡協議会管理事務</t>
  </si>
  <si>
    <t>瀬戸市少年消防クラブ連絡協議会の運営及び管理</t>
  </si>
  <si>
    <t>瀬戸市少年消防クラブ連絡協議会の役員及び会員</t>
  </si>
  <si>
    <t>【１基本的事項】氏名、住所、生年月日、電話番号、メールアドレス、年齢【３社会的地位】賞罰、学校名・学年</t>
  </si>
  <si>
    <t>わんわん消防隊管理事務</t>
  </si>
  <si>
    <t>わんわん消防隊の運営及び管理</t>
  </si>
  <si>
    <t>わんわん消防隊登録者</t>
  </si>
  <si>
    <t>【１基本的事項】氏名、住所、生年月日、電話番号、愛犬名、メールアドレス【３社会的地位】賞罰</t>
  </si>
  <si>
    <t>瀬戸防火防災協会連合会管理事務</t>
  </si>
  <si>
    <t>瀬戸防火防災協会連合会の運営及び管理</t>
  </si>
  <si>
    <t>各連区防火防災協会長、防火防災委員及び自主防災リーダー等</t>
  </si>
  <si>
    <t>【１基本的事項】氏名、住所、生年月日、電話番号、年齢、メールアドレス【３社会的地位】賞罰</t>
  </si>
  <si>
    <t>自警団管理事務</t>
  </si>
  <si>
    <t>各自警団の運営及び管理</t>
  </si>
  <si>
    <t>自警団員</t>
  </si>
  <si>
    <t>防災会管理事務</t>
  </si>
  <si>
    <t>防災会の運営及び管理</t>
  </si>
  <si>
    <t>防災会所属町内会構成員</t>
  </si>
  <si>
    <t>【１基本的事項】氏名、住所、生年月日、電話番号、年齢、メールアドレス【３社会的地位】職業・勤務先、賞罰</t>
  </si>
  <si>
    <t>建築危険物係</t>
  </si>
  <si>
    <t>危険物許認可事務</t>
  </si>
  <si>
    <t>危険物製造所、貯蔵所、取扱所等の許認可に必要な各種情報の管理（根拠法令：消防法第１１条）</t>
  </si>
  <si>
    <t>一定数量（指定数量）以上の危険物を貯蔵又は取扱をしようとする者</t>
  </si>
  <si>
    <t>【１基本的事項】氏名、住所、生年月日、電話番号、国・本籍【３社会的地位】職業・勤務先、役職・地位【４経済活動】財産</t>
  </si>
  <si>
    <t>危険物保安監督者管理事務</t>
  </si>
  <si>
    <t>危険物取扱作業に関する保安監督業務にあたるものへの指導に必要な各種情報の管理（法的根拠：消防法第１３条）</t>
  </si>
  <si>
    <t>一定の危険物取扱免状所有者のうち、選任等をした者及び所有者</t>
  </si>
  <si>
    <t>【１基本的事項】氏名、住所、生年月日、電話番号、国・本籍【３社会的地位】職業・勤務先、役職・地位、職歴、資格</t>
  </si>
  <si>
    <t>本人、本人以外：本人同意、本人同意以外（根拠法令：消防法第１３条第２項、公知情報）</t>
  </si>
  <si>
    <t>建築物の確認申請に係る同意事務</t>
  </si>
  <si>
    <t>建築物の位置、構造、設備等の関係法令適合指導に必要な各種情報の管理（法的根拠：消防法第７条）</t>
  </si>
  <si>
    <t>建築物の所有者、受託業者等</t>
  </si>
  <si>
    <t>【１基本的事項】氏名、住所、電話番号【３社会的地位】職業・勤務先、役職・地位、資格【４経済活動】財産</t>
  </si>
  <si>
    <t>本人、本人以外：本人同意、本人同意以外（法的根拠：消防法第７条）</t>
  </si>
  <si>
    <t>消防用設備等工事届及び検査事務</t>
  </si>
  <si>
    <t>消防用設備等の関係技術基準適合指導のために必要な各種情報の管理（法的根拠：消防法第１７条の３の２、消防法第１７条の１４）</t>
  </si>
  <si>
    <t>防火対象物の所有者、管理者、占有者又は受託業者</t>
  </si>
  <si>
    <t>【１基本的事項】氏名、住所、電話番号、国・本籍【３社会的地位】職業・勤務先、役職・地位、資格【４経済活動】財産</t>
  </si>
  <si>
    <t>本人、本人以外：本人同意、本人同意以外（根拠法令：消防法第１７条の１４）</t>
  </si>
  <si>
    <t>防火管理者講習及び防火管理資格者管理業務</t>
  </si>
  <si>
    <t>防火管理者講習受講者及び防火管理資格取得者の管理のために必要な各種情報の管理</t>
  </si>
  <si>
    <t>防火管理者講習受講者並びに一定規模以上の防火対象物の管理者及び資格所有者</t>
  </si>
  <si>
    <t>【１基本的事項】氏名、住所、生年月日、電話番号、国・本籍【３社会的地位】職業・勤務先、役職・地位、職歴、学歴、資格</t>
  </si>
  <si>
    <t>本人、本人以外：本人同意、本人同意以外（法的根拠：消防法施行令大３条の２、第４条の２）</t>
  </si>
  <si>
    <t>防火対象物管理事務</t>
  </si>
  <si>
    <t>防火対象物及び消防用設備等の設置及び維持管理のために必要な各種情報の管理（法的根拠：消防法第８条の２の２、第１７条）</t>
  </si>
  <si>
    <t>防火対象物の所有者、管理者又は占有者等</t>
  </si>
  <si>
    <t>【１基本的事項】氏名、住所、電話番号【３社会的地位】職業・勤務先、役職・地位、資格、行政指導等【４経済活動】財産</t>
  </si>
  <si>
    <t>本人、本人以外：本人同意、本人同意以外（根拠法令：消防法第８条の２の２、第１７条第１項）</t>
  </si>
  <si>
    <t>危険物施設管理事務</t>
  </si>
  <si>
    <t>危険物施設等の維持管理のために必要な各種情報の管理（法的根拠：消防法第１０条）</t>
  </si>
  <si>
    <t>一定数量以上の危険物を貯蔵し又は取扱う者、施工者等</t>
  </si>
  <si>
    <t>【１基本的事項】氏名、住所、生年月日、電話番号、メールアドレス【３社会的地位】職業・勤務先、役職・地位、資格、行政指導歴、【４経済活動】財産</t>
  </si>
  <si>
    <t>本人、本人以外：本人同意、本人同意以外（根拠法令：消防法第１６条の５）</t>
  </si>
  <si>
    <t>火災予防条例に基づく各種届出の管理事務</t>
  </si>
  <si>
    <t>火気使用器具等に係る火災予防上必要な措置の指導等を行う各種届出情報の管理（法的根拠：火災予防条例第４５条）</t>
  </si>
  <si>
    <t>該当する火気使用器具等を所有する者、施工者等</t>
  </si>
  <si>
    <t>本人、本人以外：本人同意、本人同意以外（根拠法令：火災予防条例第４４条か第４６条まで）</t>
  </si>
  <si>
    <t>圧縮アセチレンガス等の貯蔵及び取扱届出の管理事務</t>
  </si>
  <si>
    <t>消防活動に支障となるおそれのある圧縮アセチレンガス等の把握と指導等に係る届出情報の管理、法令の名称（消防法第９条の３）</t>
  </si>
  <si>
    <t>対象物質を貯蔵し又は取扱う者、施工者等</t>
  </si>
  <si>
    <t>本人、本人以外：本人同意、本人同意以外（根拠法令：消防法第９条の３）</t>
  </si>
  <si>
    <t>建築物等消防法違反是正事務</t>
  </si>
  <si>
    <t>消防違反建築物等の是正のために必要な各種情報の管理（法的根拠：消防法第３条、第５条、第５条の２、第５条の３、第１７条の３の３、第１７条の４）</t>
  </si>
  <si>
    <t>建築物の所有者、管理者又は占有者等</t>
  </si>
  <si>
    <t>【１基本的事項】氏名、住所、生年月日、電話番号、国・本籍【３社会的地位】職業・勤務先、役職・地位、行政指導歴【４経済活動】財産</t>
  </si>
  <si>
    <t>危険物施設等違反是正事務</t>
  </si>
  <si>
    <t>危険物施設等の適正な設置及び維持管理の是正のために必要な各種情報の管理（法的根拠：消防法第１０条、第１１条、第１１条の４、第１２条、第１３条、第１４条の２、第１６条の６）</t>
  </si>
  <si>
    <t>危険物施設等の関係者</t>
  </si>
  <si>
    <t>火薬類消費申請の許可事務</t>
  </si>
  <si>
    <t>煙火の打ち上げ等火薬類消費の許可のために必要な各種情報の管理（法的根拠：火薬類取締法第２５条第１項）</t>
  </si>
  <si>
    <t>消費許可申請者、火薬類を爆発させ又は燃焼させようとする者</t>
  </si>
  <si>
    <t>【１基本的事項】氏名、住所、生年月日、電話番号【３社会的地位】職業・勤務先、役職・地位、資格、加入団体【４経済活動】財産</t>
  </si>
  <si>
    <t>液化石油ガス関係事務</t>
  </si>
  <si>
    <t>液化石油ガスの適正な設置指導のために必要な各種情報の管理（法的根拠：液化石油ガスの保安の確保及び取引の適正化に関する法律第３８条の３、第３８条の１０第１項及び第２項、第８２条第１項、第８３条第３項）</t>
  </si>
  <si>
    <t>液化石油ガスの設置者、施工者</t>
  </si>
  <si>
    <t>【１基本的事項】氏名、住所、生年月日、電話番号【３社会的地位】職業・勤務先、役職・地位、資格【４経済活動】財産</t>
  </si>
  <si>
    <t>本人、本人以外：本人同意、本人同意以外（根拠法令：液化石油ガスの保安の確保及び取引の適正化に関する法律第３８条の３、第３８条の１０第１項及び第２項、第８２条第１項、第８３条第３項）</t>
  </si>
  <si>
    <t>火災予防業務事務</t>
  </si>
  <si>
    <t>立入検査の実施、資料提出及び報告を求める等の火災予防上必要な措置を講ずるために必要な各種情報の管理（法的根拠：消防法第４条、第１６条の５）</t>
  </si>
  <si>
    <t>火災予防上必要な措置を講ずべき対象物の関係者</t>
  </si>
  <si>
    <t>【１基本的事項】氏名、住所、生年月日、電話番号【３社会的地位】職業・勤務先、役職・地位、資格、行政指導歴【４経済活動】財産</t>
  </si>
  <si>
    <t>本人、本人以外：本人同意、本人同意以外（根拠法令：消防法第４条、第１６条の５、緊急性）</t>
  </si>
  <si>
    <t>消防署</t>
  </si>
  <si>
    <t>第１グループ</t>
  </si>
  <si>
    <t>り災証明書交付事務</t>
  </si>
  <si>
    <t>り災証明書の交付、法令の名称（瀬戸市火災調査要綱第３１条）</t>
  </si>
  <si>
    <t>火災があった当該消防対象物の所有者、管理者、占有者及び担保権者並びにこれらの親族、保険受取人その他署長が必要と認める者。</t>
  </si>
  <si>
    <t>警防計画の調査計画及び報告事務</t>
  </si>
  <si>
    <t>指定防火対象物での災害発生時に、建物所有者等の情報を確認し円滑な活動を図るため。、法令の名称（瀬戸市警防活動等に関する規定　第32条）</t>
  </si>
  <si>
    <t>瀬戸市内における被災者等</t>
  </si>
  <si>
    <t>【１　基本的事項】氏名、住所、電話番号、役職・地位、</t>
  </si>
  <si>
    <t>本人、本人以外：瀬戸市警防活動等に関する規定　第32条の規定により個人情報を収集するため。</t>
  </si>
  <si>
    <t>文書、図面電磁的方式（ファイルサーバー内）</t>
  </si>
  <si>
    <t>第２グループ</t>
  </si>
  <si>
    <t>救急搬送証明書交付事務</t>
  </si>
  <si>
    <t>救急搬送証明書の交付、法令の名称（瀬戸市救急業務規程第２８条）</t>
  </si>
  <si>
    <t>救急搬送された傷病者又はその親族その他署長が必要と認める者</t>
  </si>
  <si>
    <t>文書　電磁的方式（ファイルサーバー内）</t>
  </si>
  <si>
    <t>救命講習会受講者管理業務</t>
  </si>
  <si>
    <t>応急救命処置の普及推進に伴う救命率の向上、法令の名称（応急手当の普及啓発活動の推進に関する実施要綱　　　）</t>
  </si>
  <si>
    <t>市内に在住、在勤するマン１１歳以上の者</t>
  </si>
  <si>
    <t>【１　基本的事項】氏名、性別、電話番号、</t>
  </si>
  <si>
    <t>救急対策室グループ</t>
  </si>
  <si>
    <t>救急救命処置記録事務</t>
  </si>
  <si>
    <t>救急救命処置の状況と記録の保存、法令の名称（救急救命士法）</t>
  </si>
  <si>
    <t>心肺停止で救命処置を実施した傷病者</t>
  </si>
  <si>
    <t>【１　基本的事項】氏名、住所、性別、生年月日、電話番号、出生・死亡等、【２　心　身】健康状態、病歴、身体的特徴、アレルギー、服用薬</t>
  </si>
  <si>
    <t>本人以外：救急救命士法第４６条の規定により個人情報を収集するため、および人の生命、身体または財産を保護するため、緊急かつやむを得ないと認められるため。</t>
  </si>
  <si>
    <t>救急活動症例報告記録事務</t>
  </si>
  <si>
    <t>救急事案に対する検証と研究の資料、法令の名称（救急業務高度化推進委員会報告書平成１３年３月）</t>
  </si>
  <si>
    <t>救急搬送事案の特異傷病者</t>
  </si>
  <si>
    <t>【１　基本的事項】氏名、住所、性別、年齢、【２　心　身】健康状態、病歴、</t>
  </si>
  <si>
    <t>救急業務記録事務</t>
  </si>
  <si>
    <t>救急記録の円滑な維持管理、法令の名称（消防法35条の５）</t>
  </si>
  <si>
    <t>応急処置、救急搬送された者</t>
  </si>
  <si>
    <t>【１　基本的事項】氏名、住所、性別、生年月日、電話番号、出生・死亡等、後見・保佐、【２　心　身】健康状態、病歴、障害、身体的特徴、【３　社会的地位】職業・勤務先、【５　生　活】家庭状況、居住状況、</t>
  </si>
  <si>
    <t>本人以外：消防法35条の５の規定により個人情報を収集するため。</t>
  </si>
  <si>
    <t>文書電磁的方式（ファイルサーバー内）</t>
  </si>
  <si>
    <t>通信指令室グループ</t>
  </si>
  <si>
    <t>通信指令業務（１１９番通報録音）</t>
  </si>
  <si>
    <t>１１９番通報時の会話内容を物的証拠として記録するもの</t>
  </si>
  <si>
    <t>瀬戸市管内における１１９番通報者</t>
  </si>
  <si>
    <t>【１　基本的事項】氏名、住所、性別、電話番号、災害の内容、通報日時【２　心　身】健康状態、病歴、障害【５　生　活】家庭状況</t>
  </si>
  <si>
    <t>電磁的方式（ＤＡＴテープ、カセットテープ、記録メディア）</t>
  </si>
  <si>
    <t>なし</t>
  </si>
  <si>
    <t>通信指令業務（１１９番発信地照会）</t>
  </si>
  <si>
    <t>１１９番通報受付時、通常の方法で、通報者情報が得られない場合に、発信地表示システムを用いて通報者情報を取得し、災害地点を特定するもの。</t>
  </si>
  <si>
    <t>瀬戸市内における緊急通報者（１１９番通報者及びＮＴＴ西日本（株）有線電話契約者）</t>
  </si>
  <si>
    <t>【１　基本的事項】氏名、住所、電話番号、通報日時</t>
  </si>
  <si>
    <t>本人以外：人の生命、身体又は財産を保護するため、緊急かつやむを得ないと認められるため</t>
  </si>
  <si>
    <t>電磁的方式（通信事業者システムで管理）</t>
  </si>
  <si>
    <t>通信指令業務（災害支援情報業務）</t>
  </si>
  <si>
    <t>火災等の災害発生時に家族情報等を活動隊に伝達し、安全の確保を図る。</t>
  </si>
  <si>
    <t>【１　基本的事項】個人番号、氏名、住所、性別、生年月日、電話番号、国・本籍、続柄、転出入、出生・死亡等、</t>
  </si>
  <si>
    <t>電磁的方式（消防緊急通信指令施設において情報管理）</t>
  </si>
  <si>
    <t>選挙管理委員会</t>
  </si>
  <si>
    <t>瀬戸市選挙管理委員会事務局</t>
  </si>
  <si>
    <t>投・開票管理執行事務</t>
  </si>
  <si>
    <t>瀬戸市選挙管理委員会</t>
  </si>
  <si>
    <t>【目的】選挙投開票の管理・執行に関し、適正な業務を行う。、【法的根拠】公職選挙法</t>
  </si>
  <si>
    <t>投票管理者（公職選挙法第３７条）・同職務代理者（公職選挙法令第２４条）、開票管理者（公職選挙法第６１条）・同職務代理者（公職選挙法令第６７条）、投票立会人（公職選挙法第３８条）、瀬戸市役所職員</t>
  </si>
  <si>
    <t>【基本的事項】個人番号、氏名、住所、性別、生年月日、【社会的地位】役職・地位、団体加入、犯歴</t>
  </si>
  <si>
    <t>本人、、本人以外：第１号 法令等に定めがある（根拠法令：公職選挙法第２９条）、、本人同意以外：第６号 公益等（審議会 平成１４年１月１８日答申第１号　本人以外収集【類型】１６ 番）</t>
  </si>
  <si>
    <t>文書、電磁的方式（パソコンハードディスクに保存）</t>
  </si>
  <si>
    <t>選挙人名簿管理業務</t>
  </si>
  <si>
    <t>選挙権に関する資格の適正な管理を行うため。、公職選挙法、瀬戸市公職選挙管理規定第３条</t>
  </si>
  <si>
    <t>選挙人名簿登録者</t>
  </si>
  <si>
    <t>氏名、住所、住所、生年月日、国・本籍、転出入、出生・死亡等、名簿登録年月日、失格事由</t>
  </si>
  <si>
    <t>本人以外：第１号</t>
  </si>
  <si>
    <t>文書、文書電磁的方式（市ホストコンピュータおよびパソコンに保存）</t>
  </si>
  <si>
    <t>選挙人名簿抄本閲覧事務</t>
  </si>
  <si>
    <t>選挙人名簿抄本を閲覧に供し、その適正な便宜を供与するもの。、公職選挙法</t>
  </si>
  <si>
    <t>氏名、住所、電話番号、職業・勤務先、団体加入</t>
  </si>
  <si>
    <t>在外選挙人名簿管理事務</t>
  </si>
  <si>
    <t>国外に居住する選挙人に選挙権に関する資格の適正な管理を行うため。、公職選挙法、瀬戸市選挙管理規定第７条の２</t>
  </si>
  <si>
    <t>氏名、住所、性別、生年月日、電話番号、国・本籍、転出入、出生・死亡等、FAX番号、電子メールアドレス、犯歴</t>
  </si>
  <si>
    <t>本人、本人以外：第１号</t>
  </si>
  <si>
    <t>文書、電磁的方式（パソコンに保存）</t>
  </si>
  <si>
    <t>不在者投票事務</t>
  </si>
  <si>
    <t>投票日当日において投票所で投票できない選挙人の選挙資格等の適正な管理を行う。、公職選挙法</t>
  </si>
  <si>
    <t>不在者投票用紙等請求者</t>
  </si>
  <si>
    <t>氏名、住所、性別、生年月日、電話番号</t>
  </si>
  <si>
    <t>選挙立候補関係事務の管理</t>
  </si>
  <si>
    <t>【目的】選挙立候補者に関する諸事務を適正に執行する。、【法的根拠】公職選挙法、農業員会等に関する法律</t>
  </si>
  <si>
    <t>立候補者等（公職選挙法第８６条の４）</t>
  </si>
  <si>
    <t>【基本的事項】氏名、住所、性別、生年月日、電話番号、国・本籍、【社会的地位】職業・勤務先、団体加入、犯歴、【経済活動】選挙供託</t>
  </si>
  <si>
    <t>本人、、本人以外：第１号 法令等に定めがある（根拠法令：公職選挙法第８６条の４）</t>
  </si>
  <si>
    <t>郵便投票証明書発行事務</t>
  </si>
  <si>
    <t>選挙人名簿登録者のうち郵便により不在者投票ができる選挙人の資格等の適正な管理を行うとともに証明書発行するため。、公職選挙法第４９条、公職選挙法令第５９条の３第３項</t>
  </si>
  <si>
    <t>氏名、住所、性別、生年月日、障害</t>
  </si>
  <si>
    <t>視覚障害者に対する選挙啓発事務</t>
  </si>
  <si>
    <t>選挙時において、一定以上の視覚障害のある選挙人に対し、展示による選挙のお知らせを送付するため。、公職選挙法第６条</t>
  </si>
  <si>
    <t>視覚障害１級～２級</t>
  </si>
  <si>
    <t>氏名、住所、障害</t>
  </si>
  <si>
    <t>本人以外：第６号</t>
  </si>
  <si>
    <t>選挙管理委員会委員及び補充員の管理業務</t>
  </si>
  <si>
    <t>【目的】選挙管理委員会委員及び補充員を管理する、【法的根拠】公職選挙法、地方自治法第１８１条・第１８２条</t>
  </si>
  <si>
    <t>選挙管理委員会委員及び補充員（公職選挙法第５条）</t>
  </si>
  <si>
    <t>【基本的事項】個人番号、氏名、住所、性別、生年月日、電話番号、【社会的地位】職業・勤務先、役職・地位、職歴、学歴、団体加入</t>
  </si>
  <si>
    <t>本人、、本人同意以外：第６号 公益等（審議会　平成１４年１月１８日答申第１号　本人以外収集【類型】２番）</t>
  </si>
  <si>
    <t>文書、電磁的方式（パソコンハードディスク及びフロッピーディスク）</t>
  </si>
  <si>
    <t>裁判員および検察審査員候補者予定者名簿調整事務</t>
  </si>
  <si>
    <t>裁判員および検察審査員候補者予定者の名簿をくじにより調製する。、裁判員の参加する刑事裁判に関する法律第２１条、検察審査会法第１２条の６</t>
  </si>
  <si>
    <t>選挙人名簿に登載されている者</t>
  </si>
  <si>
    <t>氏名、住所、生年月日、国・本籍</t>
  </si>
  <si>
    <t>電磁的方式（重機情報サーバーからPCへ読み込み）</t>
  </si>
  <si>
    <t>ポスター掲示場設置に関する事務</t>
  </si>
  <si>
    <t>【目的】選挙時におけるポスター掲示場の設置について、土地所有者から設置に伴う承諾書を得て掲示場を設ける。、【法的根拠】公職選挙法、</t>
  </si>
  <si>
    <t>ポスター掲示場設置場所土地所有者（公職選挙法第１４４条の２、第１４４条の５）</t>
  </si>
  <si>
    <t>【基本的事項】氏名、住所、電話番号</t>
  </si>
  <si>
    <t>明るい選挙瀬戸市推進協議会事務</t>
  </si>
  <si>
    <t>民主政治の基礎である選挙が、明るく正しく行われるよう、その推進を図るため設置するもの。、明るい選挙瀬戸市推進協議会規約</t>
  </si>
  <si>
    <t>氏名、住所、電話番号</t>
  </si>
  <si>
    <t>愛知県知事解職請求関係事務</t>
  </si>
  <si>
    <t>【目的】愛知県知事解職請求者署名簿の管理、【法的根拠】地方自治法施行令第１１６条において準用する第９３条の２第１項</t>
  </si>
  <si>
    <t>愛知県知事解職請求に係る請求代表者、受任者及び署名者並びに個人情報開示請求人</t>
  </si>
  <si>
    <t>【基本的事項】氏名、住所、性別、生年月日、出生・死亡等、委任年月日、署名年月日</t>
  </si>
  <si>
    <t>本人、、本人以外：第１号 法令等に定めがある（根拠法令：地方自治法施行令第１１６条において準用する第９３条の２第１項）</t>
  </si>
  <si>
    <t>文書、電磁的方式（Wordデータ）</t>
  </si>
  <si>
    <t>明るい選挙ポスターコンクールに関する事務</t>
  </si>
  <si>
    <t>民主政治の基礎である選挙が、明るく正しく行われるよう、その推進を図るため。、明るい選挙瀬戸市推進協議会規約</t>
  </si>
  <si>
    <t>コンクール応募者</t>
  </si>
  <si>
    <t>氏名、在籍学校、学年</t>
  </si>
  <si>
    <t>文書、電磁的方法（パソコンに保存）</t>
  </si>
  <si>
    <t>農業委員会</t>
  </si>
  <si>
    <t>　</t>
  </si>
  <si>
    <t>農業委員台帳管理</t>
  </si>
  <si>
    <t>瀬戸市農業委員会</t>
  </si>
  <si>
    <t>農業委員の管理（農業委員会等に関する法律）</t>
  </si>
  <si>
    <t>農業委員</t>
  </si>
  <si>
    <t>農地基本台帳管理業務</t>
  </si>
  <si>
    <t>農地法に基づく事務を的確に行うための台帳整備のため</t>
  </si>
  <si>
    <t>農家、農地所有者、農業従事者</t>
  </si>
  <si>
    <t>【１　基本的事項】個人番号、氏名、住所、生年月日、電話番号、国・本籍、世帯、連絡先、親族関係、在留資格、後見・保佐　【４　経済活動】所有農地の所在、耕作面積、農業従事日数、所有農機具</t>
  </si>
  <si>
    <t>本人、本人以外：本人同意、本人同意以外（農地法第５１条の２の規定により個人情報を収集するため）</t>
  </si>
  <si>
    <t>電磁的方式（農地情報システム）</t>
  </si>
  <si>
    <t>農業者年金業務</t>
  </si>
  <si>
    <t>農業者年金の事務を的確に運営するため（農業者年金基金法）</t>
  </si>
  <si>
    <t>年金受給者</t>
  </si>
  <si>
    <t>瀬戸市農地バンク制度実施事務</t>
  </si>
  <si>
    <t>農地の賃借を推進し、遊休農地の解消に寄与するもの（農業経営基盤強化促進法）</t>
  </si>
  <si>
    <t>耕作不能な農地の所有者</t>
  </si>
  <si>
    <t>農地の権利移動等に係る事務</t>
  </si>
  <si>
    <t>農地の権利移動等に係る事務を円滑に遂行する（農地法）</t>
  </si>
  <si>
    <t>農地の所有者及び権利の設定等を受けるもの</t>
  </si>
  <si>
    <t>【１　基本的事項】氏名、住所、生年月日、電話番号、国・本籍、在留資格【３　社会的地位】職業・勤務先【４　経済活動】収入、財産、金融機関、取引状況、支出【５　生　活】家庭状況、居住状況</t>
  </si>
  <si>
    <t>監査委員</t>
  </si>
  <si>
    <t>行政委員会事務局</t>
  </si>
  <si>
    <t>監査委員事務</t>
  </si>
  <si>
    <t>財務に関する事務の執行及び経営に係る事業の管理並びに住民監査請求について監査するもの。、法令の名称（地方自治法第１９６条、第１９９条及び第２４２条、瀬戸市監査委員に関する条例）</t>
  </si>
  <si>
    <t>監査委員、監査請求人</t>
  </si>
  <si>
    <t>【１　基本的事項】個人番号（委）、氏名、住所、性別（委）、生年月日（委）、電話番号（委）、国・本籍（委）、親族関係（委）【３　社会的地位】職業・勤務先（委）、役職・地位（委）、職歴（委）、学歴（委）、資格（委）、賞罰（委）、犯歴（委）</t>
  </si>
  <si>
    <t>本人、本人以外：委員の選考、任命等に当たり、人選に必要な範囲内で候補者に関する個人情報を収集するため。／請求人に関する情報は、地方自治法第２４２条第１項の規定により個人情報を収集するため。</t>
  </si>
  <si>
    <t>公平委員会</t>
  </si>
  <si>
    <t>公平委員会事務</t>
  </si>
  <si>
    <t>職員の勤務条件に関する措置の要求を審査判定するとともに不利益処分についての審査請求を裁決するもの。法令の名称（地方公務員法第７条及び第８条、瀬戸市職員団体の登録に関する条例、瀬戸市職員の分限に関する条例）</t>
  </si>
  <si>
    <t>公平委員会、登録職員団体、措置要求者及び審査請求人</t>
  </si>
  <si>
    <t>【１　基本的事項】個人番号（委）、氏名、住所、性別（委）、生年月日、電話番号（委）、国・本籍（委）【２　心身】健康状態（請）【３　社会的地位】職業・勤務先、役職・地位、職歴（委）、学歴（委）、資格（委）、団体加入（委・団）、賞罰（委）、勤務状況（請）、犯歴（委）</t>
  </si>
  <si>
    <t>本人、本人以外：委員の選考、任命等に当たり、人選に必要な範囲内で候補者に関する個人情報を収集するため。／要求者及び請求人に関する情報は、地方公務員法第８条第６項の規定により個人情報を収集するため。</t>
  </si>
  <si>
    <t>固定資産評価審査委員会</t>
  </si>
  <si>
    <t>固定資産評価審査事務</t>
  </si>
  <si>
    <t>固定資産課税台帳に登録された価格に関する不服を審査決定するもの。法令の名称（地方税法第４２３条～第４３６条、瀬戸市固定資産評価審査委員会条例）</t>
  </si>
  <si>
    <t>固定資産評価審査委員会委員、固定資産評価審査申出人</t>
  </si>
  <si>
    <t>【１　基本的事項】個人番号（委）、氏名、住所、性別（委）、生年月日（委）、電話番号、国・本籍（委）、【３　社会的地位】職業・勤務先（委）、役職・地位（委）、職歴（委）、学歴（委）、賞罰（委）、犯歴（委）、【４　経済活動】財産（申）、破産（委）、課税台帳登録価格（申）</t>
  </si>
  <si>
    <t>本人、本人以外：委員の選考、任命等に当たり、人選に必要な範囲内で候補者に関する個人情報を収集するため。／申出人に関する情報は、地方税法第４３３条第３項の規定により個人情報を収集するため。</t>
  </si>
  <si>
    <t>部名</t>
    <rPh sb="0" eb="1">
      <t>ブ</t>
    </rPh>
    <rPh sb="1" eb="2">
      <t>メイ</t>
    </rPh>
    <phoneticPr fontId="1"/>
  </si>
  <si>
    <t>課名</t>
    <rPh sb="0" eb="2">
      <t>カメイ</t>
    </rPh>
    <phoneticPr fontId="1"/>
  </si>
  <si>
    <t>係名</t>
    <rPh sb="0" eb="1">
      <t>カカリ</t>
    </rPh>
    <rPh sb="1" eb="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</si>
</sst>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2"/>
      <name val="ＭＳ 明朝"/>
      <family val="1"/>
      <charset val="128"/>
    </font>
    <font>
      <sz val="11"/>
      <color rgb="FFFFFFFF"/>
      <name val="ＭＳ Ｐゴシック"/>
      <family val="3"/>
      <charset val="128"/>
    </font>
    <font>
      <sz val="8"/>
      <name val="ＭＳ Ｐ明朝"/>
      <family val="1"/>
      <charset val="128"/>
    </font>
  </fonts>
  <fills count="9">
    <fill>
      <patternFill patternType="none"/>
    </fill>
    <fill>
      <patternFill patternType="gray125"/>
    </fill>
    <fill>
      <patternFill patternType="solid">
        <fgColor rgb="FFCCFFCC"/>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rgb="FFCCFFFF"/>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2" fillId="0" borderId="0"/>
  </cellStyleXfs>
  <cellXfs count="44">
    <xf numFmtId="0" fontId="0" fillId="0" borderId="0" xfId="0">
      <alignment vertical="center"/>
    </xf>
    <xf numFmtId="0" fontId="2" fillId="0" borderId="0" xfId="1" applyProtection="1">
      <protection locked="0"/>
    </xf>
    <xf numFmtId="49" fontId="4" fillId="0" borderId="0" xfId="1" applyNumberFormat="1" applyFont="1" applyAlignment="1">
      <alignment horizontal="left" vertical="top" wrapText="1"/>
    </xf>
    <xf numFmtId="49" fontId="5" fillId="2" borderId="1" xfId="1" applyNumberFormat="1" applyFont="1" applyFill="1" applyBorder="1" applyAlignment="1">
      <alignment horizontal="left" vertical="top"/>
    </xf>
    <xf numFmtId="49" fontId="5" fillId="0" borderId="1" xfId="1" applyNumberFormat="1" applyFont="1" applyBorder="1" applyAlignment="1">
      <alignment horizontal="left" vertical="top"/>
    </xf>
    <xf numFmtId="0" fontId="2" fillId="0" borderId="0" xfId="1"/>
    <xf numFmtId="0" fontId="6" fillId="3" borderId="1" xfId="1" applyFont="1" applyFill="1" applyBorder="1" applyAlignment="1">
      <alignment horizontal="center"/>
    </xf>
    <xf numFmtId="0" fontId="6" fillId="4" borderId="1" xfId="1" applyFont="1" applyFill="1" applyBorder="1" applyAlignment="1" applyProtection="1">
      <alignment horizontal="left" vertical="top"/>
      <protection locked="0"/>
    </xf>
    <xf numFmtId="0" fontId="5" fillId="3" borderId="1" xfId="1" applyFont="1" applyFill="1" applyBorder="1" applyAlignment="1">
      <alignment horizontal="left" vertical="top"/>
    </xf>
    <xf numFmtId="0" fontId="6" fillId="3" borderId="1" xfId="1" applyFont="1" applyFill="1" applyBorder="1" applyAlignment="1">
      <alignment horizontal="center" vertical="top"/>
    </xf>
    <xf numFmtId="0" fontId="6" fillId="3" borderId="1" xfId="1" applyFont="1" applyFill="1" applyBorder="1" applyAlignment="1">
      <alignment horizontal="left" vertical="top"/>
    </xf>
    <xf numFmtId="0" fontId="6" fillId="0" borderId="1" xfId="1" applyFont="1" applyBorder="1" applyAlignment="1" applyProtection="1">
      <alignment horizontal="left" vertical="top"/>
      <protection locked="0"/>
    </xf>
    <xf numFmtId="0" fontId="6" fillId="0" borderId="1" xfId="1" applyFont="1" applyBorder="1" applyAlignment="1">
      <alignment horizontal="left" vertical="top"/>
    </xf>
    <xf numFmtId="176" fontId="6" fillId="0" borderId="1" xfId="1" applyNumberFormat="1" applyFont="1" applyBorder="1" applyAlignment="1">
      <alignment horizontal="left" vertical="top"/>
    </xf>
    <xf numFmtId="49" fontId="5" fillId="5" borderId="1" xfId="1" applyNumberFormat="1" applyFont="1" applyFill="1" applyBorder="1" applyAlignment="1">
      <alignment horizontal="left" vertical="top"/>
    </xf>
    <xf numFmtId="49" fontId="5" fillId="3" borderId="1" xfId="1" applyNumberFormat="1" applyFont="1" applyFill="1" applyBorder="1" applyAlignment="1">
      <alignment horizontal="left" vertical="top"/>
    </xf>
    <xf numFmtId="49" fontId="5" fillId="4" borderId="1" xfId="1" applyNumberFormat="1" applyFont="1" applyFill="1" applyBorder="1" applyAlignment="1">
      <alignment horizontal="left" vertical="top"/>
    </xf>
    <xf numFmtId="49" fontId="4" fillId="0" borderId="0" xfId="1" applyNumberFormat="1" applyFont="1" applyAlignment="1">
      <alignment horizontal="left" vertical="top"/>
    </xf>
    <xf numFmtId="0" fontId="7" fillId="0" borderId="0" xfId="1" applyFont="1" applyProtection="1">
      <protection locked="0"/>
    </xf>
    <xf numFmtId="0" fontId="7" fillId="0" borderId="0" xfId="1" applyFont="1"/>
    <xf numFmtId="49" fontId="7" fillId="0" borderId="0" xfId="1" applyNumberFormat="1" applyFont="1"/>
    <xf numFmtId="0" fontId="6" fillId="8" borderId="1" xfId="1" applyFont="1" applyFill="1" applyBorder="1" applyAlignment="1">
      <alignment horizontal="left" vertical="top"/>
    </xf>
    <xf numFmtId="49" fontId="6" fillId="0" borderId="1" xfId="1" applyNumberFormat="1" applyFont="1" applyBorder="1" applyAlignment="1" applyProtection="1">
      <alignment horizontal="left" vertical="top"/>
      <protection locked="0"/>
    </xf>
    <xf numFmtId="0" fontId="4" fillId="0" borderId="1" xfId="1" applyFont="1" applyBorder="1" applyAlignment="1">
      <alignment horizontal="left" vertical="top"/>
    </xf>
    <xf numFmtId="0" fontId="4" fillId="6" borderId="1" xfId="1" applyFont="1" applyFill="1" applyBorder="1" applyAlignment="1">
      <alignment horizontal="center" vertical="center"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49" fontId="2" fillId="0" borderId="0" xfId="1" applyNumberFormat="1" applyProtection="1">
      <protection locked="0"/>
    </xf>
    <xf numFmtId="49" fontId="2" fillId="0" borderId="0" xfId="1" applyNumberFormat="1"/>
    <xf numFmtId="0" fontId="4" fillId="0" borderId="0" xfId="1" applyFont="1" applyAlignment="1">
      <alignment horizontal="left" vertical="top" wrapText="1"/>
    </xf>
    <xf numFmtId="0" fontId="8" fillId="6" borderId="1" xfId="1" applyFont="1" applyFill="1" applyBorder="1" applyAlignment="1">
      <alignment horizontal="center" vertical="center" wrapText="1"/>
    </xf>
    <xf numFmtId="0" fontId="4" fillId="6" borderId="1" xfId="1" applyFont="1" applyFill="1" applyBorder="1" applyAlignment="1">
      <alignment horizontal="left" vertical="center" wrapText="1"/>
    </xf>
    <xf numFmtId="49" fontId="5" fillId="2" borderId="1" xfId="1" applyNumberFormat="1" applyFont="1" applyFill="1" applyBorder="1" applyAlignment="1">
      <alignment horizontal="left" vertical="top" wrapText="1"/>
    </xf>
    <xf numFmtId="49" fontId="5" fillId="0" borderId="1" xfId="1" applyNumberFormat="1" applyFont="1" applyBorder="1" applyAlignment="1">
      <alignment horizontal="left" vertical="top" wrapText="1"/>
    </xf>
    <xf numFmtId="0" fontId="4" fillId="0" borderId="1" xfId="1" applyFont="1" applyBorder="1" applyAlignment="1">
      <alignment horizontal="left" vertical="top"/>
    </xf>
    <xf numFmtId="0" fontId="2" fillId="0" borderId="1" xfId="1" applyBorder="1" applyAlignment="1">
      <alignment horizontal="left" vertical="top"/>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4" fillId="6" borderId="1" xfId="1" applyFont="1" applyFill="1" applyBorder="1" applyAlignment="1">
      <alignment horizontal="left" vertical="top"/>
    </xf>
    <xf numFmtId="0" fontId="2" fillId="6" borderId="1" xfId="1" applyFill="1" applyBorder="1" applyAlignment="1">
      <alignment horizontal="left" vertical="top"/>
    </xf>
    <xf numFmtId="0" fontId="4" fillId="6" borderId="1" xfId="1" applyFont="1" applyFill="1" applyBorder="1" applyAlignment="1">
      <alignment horizontal="left" vertical="top" wrapText="1"/>
    </xf>
    <xf numFmtId="0" fontId="4" fillId="7" borderId="1" xfId="1" applyFont="1" applyFill="1" applyBorder="1" applyAlignment="1">
      <alignment horizontal="left" vertical="top" wrapText="1"/>
    </xf>
    <xf numFmtId="0" fontId="4" fillId="7" borderId="1" xfId="1" applyFont="1" applyFill="1" applyBorder="1" applyAlignment="1">
      <alignment horizontal="left" vertical="top"/>
    </xf>
  </cellXfs>
  <cellStyles count="2">
    <cellStyle name="標準" xfId="0" builtinId="0"/>
    <cellStyle name="標準 2" xfId="1"/>
  </cellStyles>
  <dxfs count="81">
    <dxf>
      <numFmt numFmtId="0" formatCode="General"/>
      <alignment horizontal="general" vertical="bottom" textRotation="0" wrapText="0" indent="0" justifyLastLine="0" shrinkToFit="0" readingOrder="0"/>
      <protection locked="0" hidden="0"/>
    </dxf>
    <dxf>
      <numFmt numFmtId="30" formatCode="@"/>
      <alignment horizontal="general" vertical="bottom" textRotation="0" wrapText="0" indent="0" justifyLastLine="0" shrinkToFit="0" readingOrder="0"/>
      <protection locked="0" hidden="0"/>
    </dxf>
    <dxf>
      <numFmt numFmtId="30" formatCode="@"/>
      <alignment horizontal="general" vertical="bottom" textRotation="0" wrapText="0" indent="0" justifyLastLine="0" shrinkToFit="0" readingOrder="0"/>
      <protection locked="0" hidden="0"/>
    </dxf>
    <dxf>
      <numFmt numFmtId="30" formatCode="@"/>
      <alignment horizontal="general" vertical="bottom" textRotation="0" wrapText="0" indent="0" justifyLastLine="0" shrinkToFit="0" readingOrder="0"/>
      <protection locked="0" hidden="0"/>
    </dxf>
    <dxf>
      <numFmt numFmtId="30" formatCode="@"/>
      <alignment horizontal="general" vertical="bottom" textRotation="0" wrapText="0" indent="0" justifyLastLine="0" shrinkToFit="0" readingOrder="0"/>
      <protection locked="0" hidden="0"/>
    </dxf>
    <dxf>
      <numFmt numFmtId="30" formatCode="@"/>
      <alignment horizontal="general" vertical="bottom" textRotation="0" wrapText="0" indent="0" justifyLastLine="0" shrinkToFit="0" readingOrder="0"/>
      <protection locked="0" hidden="0"/>
    </dxf>
    <dxf>
      <numFmt numFmtId="0" formatCode="General"/>
      <alignment horizontal="general" vertical="bottom" textRotation="0" wrapText="0" indent="0" justifyLastLine="0" shrinkToFit="0" readingOrder="0"/>
      <protection locked="0" hidden="0"/>
    </dxf>
    <dxf>
      <numFmt numFmtId="0" formatCode="General"/>
      <alignment horizontal="general" vertical="bottom" textRotation="0" wrapText="0" indent="0" justifyLastLine="0" shrinkToFit="0" readingOrder="0"/>
      <protection locked="0" hidden="0"/>
    </dxf>
    <dxf>
      <alignment horizontal="general" vertical="bottom" textRotation="0" wrapText="0" indent="0" justifyLastLine="0" shrinkToFit="0" readingOrder="0"/>
      <protection locked="0" hidden="0"/>
    </dxf>
    <dxf>
      <font>
        <color rgb="FFFFFFFF"/>
      </font>
      <protection locked="0" hidden="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font>
        <color rgb="FFFFFFFF"/>
      </font>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dxf>
    <dxf>
      <font>
        <color rgb="FFFFFFFF"/>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4" name="DataTable" displayName="DataTable" ref="A1:BG2" totalsRowShown="0" headerRowDxfId="80" dataDxfId="79" headerRowCellStyle="標準 2" dataCellStyle="標準 2">
  <autoFilter ref="A1:BG2"/>
  <tableColumns count="59">
    <tableColumn id="1" name="col1" dataDxfId="78" dataCellStyle="標準 2"/>
    <tableColumn id="2" name="col2" dataDxfId="77" dataCellStyle="標準 2"/>
    <tableColumn id="3" name="col3" dataDxfId="76" dataCellStyle="標準 2"/>
    <tableColumn id="4" name="col4" dataDxfId="75" dataCellStyle="標準 2"/>
    <tableColumn id="5" name="col5" dataDxfId="74" dataCellStyle="標準 2"/>
    <tableColumn id="6" name="col6" dataDxfId="73" dataCellStyle="標準 2"/>
    <tableColumn id="7" name="col7" dataDxfId="72" dataCellStyle="標準 2"/>
    <tableColumn id="8" name="col8" dataDxfId="71" dataCellStyle="標準 2"/>
    <tableColumn id="9" name="col9" dataDxfId="70" dataCellStyle="標準 2"/>
    <tableColumn id="10" name="col10" dataDxfId="69" dataCellStyle="標準 2"/>
    <tableColumn id="11" name="col11" dataDxfId="68" dataCellStyle="標準 2"/>
    <tableColumn id="12" name="col12" dataDxfId="67" dataCellStyle="標準 2"/>
    <tableColumn id="13" name="col13" dataDxfId="66" dataCellStyle="標準 2"/>
    <tableColumn id="14" name="col14" dataDxfId="65" dataCellStyle="標準 2"/>
    <tableColumn id="15" name="col15" dataDxfId="64" dataCellStyle="標準 2"/>
    <tableColumn id="16" name="col16" dataDxfId="63" dataCellStyle="標準 2"/>
    <tableColumn id="17" name="col17" dataDxfId="62" dataCellStyle="標準 2"/>
    <tableColumn id="18" name="col18" dataDxfId="61" dataCellStyle="標準 2"/>
    <tableColumn id="19" name="col19" dataDxfId="60" dataCellStyle="標準 2"/>
    <tableColumn id="20" name="col20" dataDxfId="59" dataCellStyle="標準 2"/>
    <tableColumn id="21" name="col21" dataDxfId="58" dataCellStyle="標準 2"/>
    <tableColumn id="22" name="col22" dataDxfId="57" dataCellStyle="標準 2"/>
    <tableColumn id="23" name="col23" dataDxfId="56" dataCellStyle="標準 2"/>
    <tableColumn id="24" name="col24" dataDxfId="55" dataCellStyle="標準 2"/>
    <tableColumn id="25" name="col25" dataDxfId="54" dataCellStyle="標準 2"/>
    <tableColumn id="26" name="col26" dataDxfId="53" dataCellStyle="標準 2"/>
    <tableColumn id="27" name="col27" dataDxfId="52" dataCellStyle="標準 2"/>
    <tableColumn id="28" name="col28" dataDxfId="51" dataCellStyle="標準 2"/>
    <tableColumn id="29" name="col29" dataDxfId="50" dataCellStyle="標準 2"/>
    <tableColumn id="30" name="col30" dataDxfId="49" dataCellStyle="標準 2"/>
    <tableColumn id="31" name="col31" dataDxfId="48" dataCellStyle="標準 2"/>
    <tableColumn id="32" name="col32" dataDxfId="47" dataCellStyle="標準 2"/>
    <tableColumn id="33" name="col33" dataDxfId="46" dataCellStyle="標準 2"/>
    <tableColumn id="34" name="col34" dataDxfId="45" dataCellStyle="標準 2"/>
    <tableColumn id="35" name="col35" dataDxfId="44" dataCellStyle="標準 2"/>
    <tableColumn id="36" name="col36" dataDxfId="43" dataCellStyle="標準 2"/>
    <tableColumn id="37" name="col37" dataDxfId="42" dataCellStyle="標準 2"/>
    <tableColumn id="38" name="col38" dataDxfId="41" dataCellStyle="標準 2"/>
    <tableColumn id="39" name="col39" dataDxfId="40" dataCellStyle="標準 2"/>
    <tableColumn id="40" name="col40" dataDxfId="39" dataCellStyle="標準 2"/>
    <tableColumn id="41" name="col41" dataDxfId="38" dataCellStyle="標準 2"/>
    <tableColumn id="42" name="col42" dataDxfId="37" dataCellStyle="標準 2"/>
    <tableColumn id="43" name="col43" dataDxfId="36" dataCellStyle="標準 2"/>
    <tableColumn id="44" name="col44" dataDxfId="35" dataCellStyle="標準 2"/>
    <tableColumn id="45" name="col45" dataDxfId="34" dataCellStyle="標準 2"/>
    <tableColumn id="46" name="col46" dataDxfId="33" dataCellStyle="標準 2"/>
    <tableColumn id="47" name="col47" dataDxfId="32" dataCellStyle="標準 2"/>
    <tableColumn id="48" name="col48" dataDxfId="31" dataCellStyle="標準 2"/>
    <tableColumn id="49" name="col49" dataDxfId="30" dataCellStyle="標準 2"/>
    <tableColumn id="50" name="col50" dataDxfId="29" dataCellStyle="標準 2"/>
    <tableColumn id="51" name="col51" dataDxfId="28" dataCellStyle="標準 2"/>
    <tableColumn id="52" name="col52" dataDxfId="27" dataCellStyle="標準 2"/>
    <tableColumn id="53" name="col53" dataDxfId="26" dataCellStyle="標準 2"/>
    <tableColumn id="54" name="col54" dataDxfId="25" dataCellStyle="標準 2"/>
    <tableColumn id="55" name="col55" dataDxfId="24" dataCellStyle="標準 2"/>
    <tableColumn id="56" name="D1_id" dataDxfId="23" dataCellStyle="標準 2"/>
    <tableColumn id="57" name="D2_sqnum" dataDxfId="22" dataCellStyle="標準 2"/>
    <tableColumn id="58" name="D3_sqnum" dataDxfId="21" dataCellStyle="標準 2"/>
    <tableColumn id="59" name="SearchString" dataCellStyle="標準 2"/>
  </tableColumns>
  <tableStyleInfo name="TableStyleMedium2" showFirstColumn="0" showLastColumn="0" showRowStripes="1" showColumnStripes="0"/>
</table>
</file>

<file path=xl/tables/table2.xml><?xml version="1.0" encoding="utf-8"?>
<table xmlns="http://schemas.openxmlformats.org/spreadsheetml/2006/main" id="15" name="GamenKouseiTable" displayName="GamenKouseiTable" ref="A1:I2" totalsRowShown="0" headerRowDxfId="20" dataDxfId="19" headerRowCellStyle="標準 2" dataCellStyle="標準 2">
  <autoFilter ref="A1:I2"/>
  <tableColumns count="9">
    <tableColumn id="1" name="表示順" dataDxfId="18" dataCellStyle="標準 2"/>
    <tableColumn id="2" name="属性" dataDxfId="17" dataCellStyle="標準 2"/>
    <tableColumn id="3" name="表示列" dataDxfId="16" dataCellStyle="標準 2"/>
    <tableColumn id="4" name="利用項目ID" dataDxfId="15" dataCellStyle="標準 2"/>
    <tableColumn id="5" name="表示名" dataDxfId="14" dataCellStyle="標準 2"/>
    <tableColumn id="6" name="CSV列番号" dataDxfId="13" dataCellStyle="標準 2"/>
    <tableColumn id="7" name="帳票行番号" dataDxfId="12" dataCellStyle="標準 2"/>
    <tableColumn id="8" name="帳票列番号" dataDxfId="11" dataCellStyle="標準 2"/>
    <tableColumn id="9" name="出力対象" dataDxfId="10" dataCellStyle="標準 2"/>
  </tableColumns>
  <tableStyleInfo name="TableStyleMedium2" showFirstColumn="0" showLastColumn="0" showRowStripes="1" showColumnStripes="0"/>
</table>
</file>

<file path=xl/tables/table3.xml><?xml version="1.0" encoding="utf-8"?>
<table xmlns="http://schemas.openxmlformats.org/spreadsheetml/2006/main" id="13" name="DataSelectTable" displayName="DataSelectTable" ref="A1:H2" totalsRowShown="0" headerRowDxfId="9" dataDxfId="8" headerRowCellStyle="標準 2" dataCellStyle="標準 2">
  <autoFilter ref="A1:H2"/>
  <tableColumns count="8">
    <tableColumn id="1" name="選択" dataDxfId="7" dataCellStyle="標準 2"/>
    <tableColumn id="2" name="No." dataDxfId="6" dataCellStyle="標準 2"/>
    <tableColumn id="3" name="部署名称1" dataDxfId="5" dataCellStyle="標準 2"/>
    <tableColumn id="4" name="部署名称2" dataDxfId="4" dataCellStyle="標準 2"/>
    <tableColumn id="5" name="部署名称3" dataDxfId="3" dataCellStyle="標準 2"/>
    <tableColumn id="6" name="管理番号" dataDxfId="2" dataCellStyle="標準 2"/>
    <tableColumn id="7" name="事務の名称／個人情報ファイルの名称" dataDxfId="1" dataCellStyle="標準 2"/>
    <tableColumn id="8" name="ID" dataDxfId="0" dataCellStyle="標準 2"/>
  </tableColumns>
  <tableStyleInfo name="TableStyleMedium14"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40">
    <tabColor rgb="FFE1FFE1"/>
    <pageSetUpPr fitToPage="1"/>
  </sheetPr>
  <dimension ref="A1:L818"/>
  <sheetViews>
    <sheetView tabSelected="1" view="pageBreakPreview" zoomScale="60" zoomScaleNormal="100" workbookViewId="0">
      <pane ySplit="1" topLeftCell="A809" activePane="bottomLeft" state="frozen"/>
      <selection activeCell="F43" sqref="F43"/>
      <selection pane="bottomLeft" activeCell="F7" sqref="F7"/>
    </sheetView>
  </sheetViews>
  <sheetFormatPr defaultColWidth="8.5" defaultRowHeight="13.5" x14ac:dyDescent="0.4"/>
  <cols>
    <col min="1" max="1" width="17.25" style="4" customWidth="1"/>
    <col min="2" max="2" width="19.875" style="33" customWidth="1"/>
    <col min="3" max="3" width="19" style="33" customWidth="1"/>
    <col min="4" max="5" width="28.5" style="33" customWidth="1"/>
    <col min="6" max="6" width="100.625" style="33" customWidth="1"/>
    <col min="7" max="7" width="80.625" style="33" customWidth="1"/>
    <col min="8" max="8" width="96" style="33" customWidth="1"/>
    <col min="9" max="9" width="13.875" style="4" customWidth="1"/>
    <col min="10" max="10" width="71.625" style="33" customWidth="1"/>
    <col min="11" max="11" width="46.625" style="33" customWidth="1"/>
    <col min="12" max="12" width="22.625" style="33" customWidth="1"/>
    <col min="13" max="16384" width="8.5" style="4"/>
  </cols>
  <sheetData>
    <row r="1" spans="1:12" s="3" customFormat="1" ht="27" x14ac:dyDescent="0.4">
      <c r="A1" s="3" t="s">
        <v>3764</v>
      </c>
      <c r="B1" s="32" t="s">
        <v>3765</v>
      </c>
      <c r="C1" s="32" t="s">
        <v>3766</v>
      </c>
      <c r="D1" s="32" t="s">
        <v>177</v>
      </c>
      <c r="E1" s="32" t="s">
        <v>178</v>
      </c>
      <c r="F1" s="32" t="s">
        <v>179</v>
      </c>
      <c r="G1" s="32" t="s">
        <v>180</v>
      </c>
      <c r="H1" s="32" t="s">
        <v>181</v>
      </c>
      <c r="I1" s="32" t="s">
        <v>182</v>
      </c>
      <c r="J1" s="32" t="s">
        <v>183</v>
      </c>
      <c r="K1" s="32" t="s">
        <v>184</v>
      </c>
      <c r="L1" s="32" t="s">
        <v>185</v>
      </c>
    </row>
    <row r="2" spans="1:12" ht="40.5" x14ac:dyDescent="0.4">
      <c r="A2" s="4" t="s">
        <v>186</v>
      </c>
      <c r="B2" s="33" t="s">
        <v>187</v>
      </c>
      <c r="C2" s="33" t="s">
        <v>188</v>
      </c>
      <c r="D2" s="33" t="s">
        <v>189</v>
      </c>
      <c r="E2" s="33" t="s">
        <v>190</v>
      </c>
      <c r="F2" s="33" t="s">
        <v>191</v>
      </c>
      <c r="G2" s="33" t="s">
        <v>192</v>
      </c>
      <c r="H2" s="33" t="s">
        <v>193</v>
      </c>
      <c r="I2" s="4" t="s">
        <v>194</v>
      </c>
      <c r="J2" s="33" t="s">
        <v>195</v>
      </c>
      <c r="K2" s="33" t="s">
        <v>196</v>
      </c>
      <c r="L2" s="33" t="s">
        <v>197</v>
      </c>
    </row>
    <row r="3" spans="1:12" ht="27" x14ac:dyDescent="0.4">
      <c r="A3" s="4" t="s">
        <v>186</v>
      </c>
      <c r="B3" s="33" t="s">
        <v>187</v>
      </c>
      <c r="C3" s="33" t="s">
        <v>188</v>
      </c>
      <c r="D3" s="33" t="s">
        <v>198</v>
      </c>
      <c r="E3" s="33" t="s">
        <v>190</v>
      </c>
      <c r="F3" s="33" t="s">
        <v>199</v>
      </c>
      <c r="G3" s="33" t="s">
        <v>200</v>
      </c>
      <c r="H3" s="33" t="s">
        <v>201</v>
      </c>
      <c r="I3" s="4" t="s">
        <v>202</v>
      </c>
      <c r="J3" s="33" t="s">
        <v>195</v>
      </c>
      <c r="K3" s="33" t="s">
        <v>196</v>
      </c>
      <c r="L3" s="33" t="s">
        <v>197</v>
      </c>
    </row>
    <row r="4" spans="1:12" ht="27" x14ac:dyDescent="0.4">
      <c r="A4" s="4" t="s">
        <v>186</v>
      </c>
      <c r="B4" s="33" t="s">
        <v>187</v>
      </c>
      <c r="C4" s="33" t="s">
        <v>188</v>
      </c>
      <c r="D4" s="33" t="s">
        <v>203</v>
      </c>
      <c r="E4" s="33" t="s">
        <v>190</v>
      </c>
      <c r="F4" s="33" t="s">
        <v>204</v>
      </c>
      <c r="G4" s="33" t="s">
        <v>192</v>
      </c>
      <c r="H4" s="33" t="s">
        <v>205</v>
      </c>
      <c r="I4" s="4" t="s">
        <v>202</v>
      </c>
      <c r="J4" s="33" t="s">
        <v>206</v>
      </c>
      <c r="K4" s="33" t="s">
        <v>196</v>
      </c>
      <c r="L4" s="33" t="s">
        <v>197</v>
      </c>
    </row>
    <row r="5" spans="1:12" ht="27" x14ac:dyDescent="0.4">
      <c r="A5" s="4" t="s">
        <v>186</v>
      </c>
      <c r="B5" s="33" t="s">
        <v>187</v>
      </c>
      <c r="C5" s="33" t="s">
        <v>188</v>
      </c>
      <c r="D5" s="33" t="s">
        <v>207</v>
      </c>
      <c r="E5" s="33" t="s">
        <v>190</v>
      </c>
      <c r="F5" s="33" t="s">
        <v>208</v>
      </c>
      <c r="G5" s="33" t="s">
        <v>192</v>
      </c>
      <c r="H5" s="33" t="s">
        <v>209</v>
      </c>
      <c r="I5" s="4" t="s">
        <v>202</v>
      </c>
      <c r="J5" s="33" t="s">
        <v>195</v>
      </c>
      <c r="K5" s="33" t="s">
        <v>210</v>
      </c>
      <c r="L5" s="33" t="s">
        <v>197</v>
      </c>
    </row>
    <row r="6" spans="1:12" x14ac:dyDescent="0.4">
      <c r="A6" s="4" t="s">
        <v>186</v>
      </c>
      <c r="B6" s="33" t="s">
        <v>187</v>
      </c>
      <c r="C6" s="33" t="s">
        <v>188</v>
      </c>
      <c r="D6" s="33" t="s">
        <v>211</v>
      </c>
      <c r="E6" s="33" t="s">
        <v>190</v>
      </c>
      <c r="F6" s="33" t="s">
        <v>212</v>
      </c>
      <c r="G6" s="33" t="s">
        <v>192</v>
      </c>
      <c r="H6" s="33" t="s">
        <v>213</v>
      </c>
      <c r="I6" s="4" t="s">
        <v>202</v>
      </c>
      <c r="J6" s="33" t="s">
        <v>195</v>
      </c>
      <c r="K6" s="33" t="s">
        <v>214</v>
      </c>
    </row>
    <row r="7" spans="1:12" x14ac:dyDescent="0.4">
      <c r="A7" s="4" t="s">
        <v>186</v>
      </c>
      <c r="B7" s="33" t="s">
        <v>187</v>
      </c>
      <c r="C7" s="33" t="s">
        <v>188</v>
      </c>
      <c r="D7" s="33" t="s">
        <v>215</v>
      </c>
      <c r="E7" s="33" t="s">
        <v>190</v>
      </c>
      <c r="F7" s="33" t="s">
        <v>216</v>
      </c>
      <c r="G7" s="33" t="s">
        <v>192</v>
      </c>
      <c r="H7" s="33" t="s">
        <v>217</v>
      </c>
      <c r="I7" s="4" t="s">
        <v>202</v>
      </c>
      <c r="J7" s="33" t="s">
        <v>195</v>
      </c>
      <c r="K7" s="33" t="s">
        <v>218</v>
      </c>
      <c r="L7" s="33" t="s">
        <v>197</v>
      </c>
    </row>
    <row r="8" spans="1:12" ht="27" x14ac:dyDescent="0.4">
      <c r="A8" s="4" t="s">
        <v>186</v>
      </c>
      <c r="B8" s="33" t="s">
        <v>187</v>
      </c>
      <c r="C8" s="33" t="s">
        <v>188</v>
      </c>
      <c r="D8" s="33" t="s">
        <v>219</v>
      </c>
      <c r="E8" s="33" t="s">
        <v>190</v>
      </c>
      <c r="F8" s="33" t="s">
        <v>220</v>
      </c>
      <c r="G8" s="33" t="s">
        <v>221</v>
      </c>
      <c r="H8" s="33" t="s">
        <v>222</v>
      </c>
      <c r="I8" s="4" t="s">
        <v>194</v>
      </c>
      <c r="J8" s="33" t="s">
        <v>223</v>
      </c>
      <c r="K8" s="33" t="s">
        <v>218</v>
      </c>
    </row>
    <row r="9" spans="1:12" ht="27" x14ac:dyDescent="0.4">
      <c r="A9" s="4" t="s">
        <v>186</v>
      </c>
      <c r="B9" s="33" t="s">
        <v>187</v>
      </c>
      <c r="C9" s="33" t="s">
        <v>188</v>
      </c>
      <c r="D9" s="33" t="s">
        <v>224</v>
      </c>
      <c r="E9" s="33" t="s">
        <v>190</v>
      </c>
      <c r="F9" s="33" t="s">
        <v>225</v>
      </c>
      <c r="G9" s="33" t="s">
        <v>226</v>
      </c>
      <c r="H9" s="33" t="s">
        <v>227</v>
      </c>
      <c r="I9" s="4" t="s">
        <v>194</v>
      </c>
      <c r="J9" s="33" t="s">
        <v>228</v>
      </c>
      <c r="K9" s="33" t="s">
        <v>218</v>
      </c>
      <c r="L9" s="33" t="s">
        <v>197</v>
      </c>
    </row>
    <row r="10" spans="1:12" ht="27" x14ac:dyDescent="0.4">
      <c r="A10" s="4" t="s">
        <v>186</v>
      </c>
      <c r="B10" s="33" t="s">
        <v>187</v>
      </c>
      <c r="C10" s="33" t="s">
        <v>188</v>
      </c>
      <c r="D10" s="33" t="s">
        <v>229</v>
      </c>
      <c r="E10" s="33" t="s">
        <v>190</v>
      </c>
      <c r="F10" s="33" t="s">
        <v>230</v>
      </c>
      <c r="G10" s="33" t="s">
        <v>231</v>
      </c>
      <c r="H10" s="33" t="s">
        <v>232</v>
      </c>
      <c r="I10" s="4" t="s">
        <v>202</v>
      </c>
      <c r="J10" s="33" t="s">
        <v>195</v>
      </c>
      <c r="K10" s="33" t="s">
        <v>233</v>
      </c>
      <c r="L10" s="33" t="s">
        <v>197</v>
      </c>
    </row>
    <row r="11" spans="1:12" ht="27" x14ac:dyDescent="0.4">
      <c r="A11" s="4" t="s">
        <v>186</v>
      </c>
      <c r="B11" s="33" t="s">
        <v>187</v>
      </c>
      <c r="C11" s="33" t="s">
        <v>188</v>
      </c>
      <c r="D11" s="33" t="s">
        <v>234</v>
      </c>
      <c r="E11" s="33" t="s">
        <v>190</v>
      </c>
      <c r="F11" s="33" t="s">
        <v>235</v>
      </c>
      <c r="G11" s="33" t="s">
        <v>236</v>
      </c>
      <c r="H11" s="33" t="s">
        <v>237</v>
      </c>
      <c r="I11" s="4" t="s">
        <v>202</v>
      </c>
      <c r="J11" s="33" t="s">
        <v>238</v>
      </c>
      <c r="K11" s="33" t="s">
        <v>239</v>
      </c>
      <c r="L11" s="33" t="s">
        <v>197</v>
      </c>
    </row>
    <row r="12" spans="1:12" ht="27" x14ac:dyDescent="0.4">
      <c r="A12" s="4" t="s">
        <v>186</v>
      </c>
      <c r="B12" s="33" t="s">
        <v>187</v>
      </c>
      <c r="C12" s="33" t="s">
        <v>188</v>
      </c>
      <c r="D12" s="33" t="s">
        <v>240</v>
      </c>
      <c r="E12" s="33" t="s">
        <v>190</v>
      </c>
      <c r="F12" s="33" t="s">
        <v>241</v>
      </c>
      <c r="G12" s="33" t="s">
        <v>242</v>
      </c>
      <c r="H12" s="33" t="s">
        <v>243</v>
      </c>
      <c r="I12" s="4" t="s">
        <v>202</v>
      </c>
      <c r="J12" s="33" t="s">
        <v>195</v>
      </c>
      <c r="K12" s="33" t="s">
        <v>233</v>
      </c>
      <c r="L12" s="33" t="s">
        <v>202</v>
      </c>
    </row>
    <row r="13" spans="1:12" x14ac:dyDescent="0.4">
      <c r="A13" s="4" t="s">
        <v>186</v>
      </c>
      <c r="B13" s="33" t="s">
        <v>187</v>
      </c>
      <c r="C13" s="33" t="s">
        <v>244</v>
      </c>
      <c r="D13" s="33" t="s">
        <v>245</v>
      </c>
      <c r="E13" s="33" t="s">
        <v>190</v>
      </c>
      <c r="F13" s="33" t="s">
        <v>246</v>
      </c>
      <c r="G13" s="33" t="s">
        <v>247</v>
      </c>
      <c r="H13" s="33" t="s">
        <v>248</v>
      </c>
      <c r="I13" s="4" t="s">
        <v>202</v>
      </c>
      <c r="J13" s="33" t="s">
        <v>195</v>
      </c>
      <c r="K13" s="33" t="s">
        <v>218</v>
      </c>
    </row>
    <row r="14" spans="1:12" x14ac:dyDescent="0.4">
      <c r="A14" s="4" t="s">
        <v>249</v>
      </c>
      <c r="B14" s="33" t="s">
        <v>250</v>
      </c>
      <c r="C14" s="33" t="s">
        <v>251</v>
      </c>
      <c r="D14" s="33" t="s">
        <v>252</v>
      </c>
      <c r="E14" s="33" t="s">
        <v>253</v>
      </c>
      <c r="F14" s="33" t="s">
        <v>254</v>
      </c>
      <c r="G14" s="33" t="s">
        <v>255</v>
      </c>
      <c r="H14" s="33" t="s">
        <v>256</v>
      </c>
      <c r="I14" s="4" t="s">
        <v>202</v>
      </c>
      <c r="J14" s="33" t="s">
        <v>195</v>
      </c>
      <c r="K14" s="33" t="s">
        <v>257</v>
      </c>
      <c r="L14" s="33" t="s">
        <v>202</v>
      </c>
    </row>
    <row r="15" spans="1:12" ht="27" x14ac:dyDescent="0.4">
      <c r="A15" s="4" t="s">
        <v>249</v>
      </c>
      <c r="B15" s="33" t="s">
        <v>250</v>
      </c>
      <c r="C15" s="33" t="s">
        <v>251</v>
      </c>
      <c r="D15" s="33" t="s">
        <v>258</v>
      </c>
      <c r="E15" s="33" t="s">
        <v>253</v>
      </c>
      <c r="F15" s="33" t="s">
        <v>259</v>
      </c>
      <c r="G15" s="33" t="s">
        <v>260</v>
      </c>
      <c r="H15" s="33" t="s">
        <v>261</v>
      </c>
      <c r="I15" s="4" t="s">
        <v>202</v>
      </c>
      <c r="J15" s="33" t="s">
        <v>262</v>
      </c>
      <c r="K15" s="33" t="s">
        <v>257</v>
      </c>
      <c r="L15" s="33" t="s">
        <v>197</v>
      </c>
    </row>
    <row r="16" spans="1:12" ht="27" x14ac:dyDescent="0.4">
      <c r="A16" s="4" t="s">
        <v>249</v>
      </c>
      <c r="B16" s="33" t="s">
        <v>250</v>
      </c>
      <c r="C16" s="33" t="s">
        <v>251</v>
      </c>
      <c r="D16" s="33" t="s">
        <v>263</v>
      </c>
      <c r="E16" s="33" t="s">
        <v>253</v>
      </c>
      <c r="F16" s="33" t="s">
        <v>264</v>
      </c>
      <c r="G16" s="33" t="s">
        <v>265</v>
      </c>
      <c r="H16" s="33" t="s">
        <v>261</v>
      </c>
      <c r="I16" s="4" t="s">
        <v>202</v>
      </c>
      <c r="J16" s="33" t="s">
        <v>262</v>
      </c>
      <c r="K16" s="33" t="s">
        <v>257</v>
      </c>
      <c r="L16" s="33" t="s">
        <v>197</v>
      </c>
    </row>
    <row r="17" spans="1:12" x14ac:dyDescent="0.4">
      <c r="A17" s="4" t="s">
        <v>249</v>
      </c>
      <c r="B17" s="33" t="s">
        <v>250</v>
      </c>
      <c r="C17" s="33" t="s">
        <v>251</v>
      </c>
      <c r="D17" s="33" t="s">
        <v>266</v>
      </c>
      <c r="E17" s="33" t="s">
        <v>253</v>
      </c>
      <c r="F17" s="33" t="s">
        <v>267</v>
      </c>
      <c r="G17" s="33" t="s">
        <v>268</v>
      </c>
      <c r="H17" s="33" t="s">
        <v>269</v>
      </c>
      <c r="I17" s="4" t="s">
        <v>202</v>
      </c>
      <c r="J17" s="33" t="s">
        <v>195</v>
      </c>
      <c r="K17" s="33" t="s">
        <v>257</v>
      </c>
      <c r="L17" s="33" t="s">
        <v>202</v>
      </c>
    </row>
    <row r="18" spans="1:12" ht="27" x14ac:dyDescent="0.4">
      <c r="A18" s="4" t="s">
        <v>249</v>
      </c>
      <c r="B18" s="33" t="s">
        <v>250</v>
      </c>
      <c r="C18" s="33" t="s">
        <v>251</v>
      </c>
      <c r="D18" s="33" t="s">
        <v>270</v>
      </c>
      <c r="E18" s="33" t="s">
        <v>253</v>
      </c>
      <c r="F18" s="33" t="s">
        <v>271</v>
      </c>
      <c r="G18" s="33" t="s">
        <v>272</v>
      </c>
      <c r="H18" s="33" t="s">
        <v>273</v>
      </c>
      <c r="I18" s="4" t="s">
        <v>202</v>
      </c>
      <c r="J18" s="33" t="s">
        <v>195</v>
      </c>
      <c r="K18" s="33" t="s">
        <v>274</v>
      </c>
      <c r="L18" s="33" t="s">
        <v>275</v>
      </c>
    </row>
    <row r="19" spans="1:12" ht="54" x14ac:dyDescent="0.4">
      <c r="A19" s="4" t="s">
        <v>249</v>
      </c>
      <c r="B19" s="33" t="s">
        <v>250</v>
      </c>
      <c r="C19" s="33" t="s">
        <v>251</v>
      </c>
      <c r="D19" s="33" t="s">
        <v>276</v>
      </c>
      <c r="E19" s="33" t="s">
        <v>253</v>
      </c>
      <c r="F19" s="33" t="s">
        <v>277</v>
      </c>
      <c r="G19" s="33" t="s">
        <v>278</v>
      </c>
      <c r="H19" s="33" t="s">
        <v>279</v>
      </c>
      <c r="I19" s="4" t="s">
        <v>202</v>
      </c>
      <c r="J19" s="33" t="s">
        <v>280</v>
      </c>
      <c r="K19" s="33" t="s">
        <v>257</v>
      </c>
      <c r="L19" s="33" t="s">
        <v>197</v>
      </c>
    </row>
    <row r="20" spans="1:12" ht="54" x14ac:dyDescent="0.4">
      <c r="A20" s="4" t="s">
        <v>249</v>
      </c>
      <c r="B20" s="33" t="s">
        <v>250</v>
      </c>
      <c r="C20" s="33" t="s">
        <v>251</v>
      </c>
      <c r="D20" s="33" t="s">
        <v>281</v>
      </c>
      <c r="E20" s="33" t="s">
        <v>253</v>
      </c>
      <c r="F20" s="33" t="s">
        <v>282</v>
      </c>
      <c r="G20" s="33" t="s">
        <v>283</v>
      </c>
      <c r="H20" s="33" t="s">
        <v>284</v>
      </c>
      <c r="I20" s="4" t="s">
        <v>202</v>
      </c>
      <c r="J20" s="33" t="s">
        <v>285</v>
      </c>
      <c r="K20" s="33" t="s">
        <v>257</v>
      </c>
      <c r="L20" s="33" t="s">
        <v>202</v>
      </c>
    </row>
    <row r="21" spans="1:12" ht="27" x14ac:dyDescent="0.4">
      <c r="A21" s="4" t="s">
        <v>249</v>
      </c>
      <c r="B21" s="33" t="s">
        <v>250</v>
      </c>
      <c r="C21" s="33" t="s">
        <v>286</v>
      </c>
      <c r="D21" s="33" t="s">
        <v>287</v>
      </c>
      <c r="E21" s="33" t="s">
        <v>253</v>
      </c>
      <c r="F21" s="33" t="s">
        <v>288</v>
      </c>
      <c r="G21" s="33" t="s">
        <v>289</v>
      </c>
      <c r="H21" s="33" t="s">
        <v>290</v>
      </c>
      <c r="I21" s="4" t="s">
        <v>202</v>
      </c>
      <c r="J21" s="33" t="s">
        <v>195</v>
      </c>
      <c r="K21" s="33" t="s">
        <v>233</v>
      </c>
      <c r="L21" s="33" t="s">
        <v>197</v>
      </c>
    </row>
    <row r="22" spans="1:12" ht="27" x14ac:dyDescent="0.4">
      <c r="A22" s="4" t="s">
        <v>249</v>
      </c>
      <c r="B22" s="33" t="s">
        <v>250</v>
      </c>
      <c r="C22" s="33" t="s">
        <v>286</v>
      </c>
      <c r="D22" s="33" t="s">
        <v>291</v>
      </c>
      <c r="E22" s="33" t="s">
        <v>253</v>
      </c>
      <c r="F22" s="33" t="s">
        <v>292</v>
      </c>
      <c r="G22" s="33" t="s">
        <v>289</v>
      </c>
      <c r="H22" s="33" t="s">
        <v>293</v>
      </c>
      <c r="I22" s="4" t="s">
        <v>202</v>
      </c>
      <c r="J22" s="33" t="s">
        <v>195</v>
      </c>
      <c r="K22" s="33" t="s">
        <v>233</v>
      </c>
      <c r="L22" s="33" t="s">
        <v>202</v>
      </c>
    </row>
    <row r="23" spans="1:12" ht="27" x14ac:dyDescent="0.4">
      <c r="A23" s="4" t="s">
        <v>249</v>
      </c>
      <c r="B23" s="33" t="s">
        <v>250</v>
      </c>
      <c r="C23" s="33" t="s">
        <v>286</v>
      </c>
      <c r="D23" s="33" t="s">
        <v>294</v>
      </c>
      <c r="E23" s="33" t="s">
        <v>253</v>
      </c>
      <c r="F23" s="33" t="s">
        <v>295</v>
      </c>
      <c r="G23" s="33" t="s">
        <v>289</v>
      </c>
      <c r="H23" s="33" t="s">
        <v>290</v>
      </c>
      <c r="I23" s="4" t="s">
        <v>202</v>
      </c>
      <c r="J23" s="33" t="s">
        <v>296</v>
      </c>
      <c r="K23" s="33" t="s">
        <v>233</v>
      </c>
      <c r="L23" s="33" t="s">
        <v>197</v>
      </c>
    </row>
    <row r="24" spans="1:12" ht="40.5" x14ac:dyDescent="0.4">
      <c r="A24" s="4" t="s">
        <v>249</v>
      </c>
      <c r="B24" s="33" t="s">
        <v>250</v>
      </c>
      <c r="C24" s="33" t="s">
        <v>286</v>
      </c>
      <c r="D24" s="33" t="s">
        <v>297</v>
      </c>
      <c r="E24" s="33" t="s">
        <v>253</v>
      </c>
      <c r="F24" s="33" t="s">
        <v>298</v>
      </c>
      <c r="G24" s="33" t="s">
        <v>299</v>
      </c>
      <c r="H24" s="33" t="s">
        <v>300</v>
      </c>
      <c r="I24" s="4" t="s">
        <v>202</v>
      </c>
      <c r="J24" s="33" t="s">
        <v>195</v>
      </c>
      <c r="K24" s="33" t="s">
        <v>233</v>
      </c>
      <c r="L24" s="33" t="s">
        <v>197</v>
      </c>
    </row>
    <row r="25" spans="1:12" ht="27" x14ac:dyDescent="0.4">
      <c r="A25" s="4" t="s">
        <v>249</v>
      </c>
      <c r="B25" s="33" t="s">
        <v>250</v>
      </c>
      <c r="C25" s="33" t="s">
        <v>286</v>
      </c>
      <c r="D25" s="33" t="s">
        <v>301</v>
      </c>
      <c r="E25" s="33" t="s">
        <v>253</v>
      </c>
      <c r="F25" s="33" t="s">
        <v>302</v>
      </c>
      <c r="G25" s="33" t="s">
        <v>303</v>
      </c>
      <c r="H25" s="33" t="s">
        <v>304</v>
      </c>
      <c r="I25" s="4" t="s">
        <v>202</v>
      </c>
      <c r="J25" s="33" t="s">
        <v>305</v>
      </c>
      <c r="K25" s="33" t="s">
        <v>233</v>
      </c>
      <c r="L25" s="33" t="s">
        <v>202</v>
      </c>
    </row>
    <row r="26" spans="1:12" ht="54" x14ac:dyDescent="0.4">
      <c r="A26" s="4" t="s">
        <v>249</v>
      </c>
      <c r="B26" s="33" t="s">
        <v>250</v>
      </c>
      <c r="C26" s="33" t="s">
        <v>286</v>
      </c>
      <c r="D26" s="33" t="s">
        <v>306</v>
      </c>
      <c r="E26" s="33" t="s">
        <v>253</v>
      </c>
      <c r="F26" s="33" t="s">
        <v>307</v>
      </c>
      <c r="G26" s="33" t="s">
        <v>308</v>
      </c>
      <c r="H26" s="33" t="s">
        <v>309</v>
      </c>
      <c r="I26" s="4" t="s">
        <v>202</v>
      </c>
      <c r="J26" s="33" t="s">
        <v>310</v>
      </c>
      <c r="K26" s="33" t="s">
        <v>233</v>
      </c>
      <c r="L26" s="33" t="s">
        <v>311</v>
      </c>
    </row>
    <row r="27" spans="1:12" ht="40.5" x14ac:dyDescent="0.4">
      <c r="A27" s="4" t="s">
        <v>249</v>
      </c>
      <c r="B27" s="33" t="s">
        <v>250</v>
      </c>
      <c r="C27" s="33" t="s">
        <v>286</v>
      </c>
      <c r="D27" s="33" t="s">
        <v>312</v>
      </c>
      <c r="E27" s="33" t="s">
        <v>253</v>
      </c>
      <c r="F27" s="33" t="s">
        <v>313</v>
      </c>
      <c r="G27" s="33" t="s">
        <v>314</v>
      </c>
      <c r="H27" s="33" t="s">
        <v>315</v>
      </c>
      <c r="I27" s="4" t="s">
        <v>202</v>
      </c>
      <c r="J27" s="33" t="s">
        <v>316</v>
      </c>
      <c r="K27" s="33" t="s">
        <v>233</v>
      </c>
      <c r="L27" s="33" t="s">
        <v>317</v>
      </c>
    </row>
    <row r="28" spans="1:12" ht="27" x14ac:dyDescent="0.4">
      <c r="A28" s="4" t="s">
        <v>249</v>
      </c>
      <c r="B28" s="33" t="s">
        <v>250</v>
      </c>
      <c r="C28" s="33" t="s">
        <v>286</v>
      </c>
      <c r="D28" s="33" t="s">
        <v>318</v>
      </c>
      <c r="E28" s="33" t="s">
        <v>253</v>
      </c>
      <c r="F28" s="33" t="s">
        <v>319</v>
      </c>
      <c r="G28" s="33" t="s">
        <v>320</v>
      </c>
      <c r="H28" s="33" t="s">
        <v>321</v>
      </c>
      <c r="I28" s="4" t="s">
        <v>202</v>
      </c>
      <c r="J28" s="33" t="s">
        <v>195</v>
      </c>
      <c r="K28" s="33" t="s">
        <v>233</v>
      </c>
    </row>
    <row r="29" spans="1:12" x14ac:dyDescent="0.4">
      <c r="A29" s="4" t="s">
        <v>249</v>
      </c>
      <c r="B29" s="33" t="s">
        <v>250</v>
      </c>
      <c r="C29" s="33" t="s">
        <v>286</v>
      </c>
      <c r="D29" s="33" t="s">
        <v>322</v>
      </c>
      <c r="E29" s="33" t="s">
        <v>253</v>
      </c>
      <c r="F29" s="33" t="s">
        <v>323</v>
      </c>
      <c r="G29" s="33" t="s">
        <v>324</v>
      </c>
      <c r="H29" s="33" t="s">
        <v>325</v>
      </c>
      <c r="I29" s="4" t="s">
        <v>202</v>
      </c>
      <c r="J29" s="33" t="s">
        <v>195</v>
      </c>
      <c r="K29" s="33" t="s">
        <v>196</v>
      </c>
      <c r="L29" s="33" t="s">
        <v>202</v>
      </c>
    </row>
    <row r="30" spans="1:12" ht="40.5" x14ac:dyDescent="0.4">
      <c r="A30" s="4" t="s">
        <v>249</v>
      </c>
      <c r="B30" s="33" t="s">
        <v>250</v>
      </c>
      <c r="C30" s="33" t="s">
        <v>286</v>
      </c>
      <c r="D30" s="33" t="s">
        <v>326</v>
      </c>
      <c r="E30" s="33" t="s">
        <v>253</v>
      </c>
      <c r="F30" s="33" t="s">
        <v>327</v>
      </c>
      <c r="G30" s="33" t="s">
        <v>314</v>
      </c>
      <c r="H30" s="33" t="s">
        <v>328</v>
      </c>
      <c r="I30" s="4" t="s">
        <v>202</v>
      </c>
      <c r="J30" s="33" t="s">
        <v>316</v>
      </c>
      <c r="K30" s="33" t="s">
        <v>233</v>
      </c>
      <c r="L30" s="33" t="s">
        <v>317</v>
      </c>
    </row>
    <row r="31" spans="1:12" ht="27" x14ac:dyDescent="0.4">
      <c r="A31" s="4" t="s">
        <v>249</v>
      </c>
      <c r="B31" s="33" t="s">
        <v>250</v>
      </c>
      <c r="C31" s="33" t="s">
        <v>286</v>
      </c>
      <c r="D31" s="33" t="s">
        <v>329</v>
      </c>
      <c r="E31" s="33" t="s">
        <v>253</v>
      </c>
      <c r="F31" s="33" t="s">
        <v>330</v>
      </c>
      <c r="G31" s="33" t="s">
        <v>331</v>
      </c>
      <c r="H31" s="33" t="s">
        <v>332</v>
      </c>
      <c r="I31" s="4" t="s">
        <v>202</v>
      </c>
      <c r="J31" s="33" t="s">
        <v>262</v>
      </c>
      <c r="K31" s="33" t="s">
        <v>333</v>
      </c>
      <c r="L31" s="33" t="s">
        <v>334</v>
      </c>
    </row>
    <row r="32" spans="1:12" ht="40.5" x14ac:dyDescent="0.4">
      <c r="A32" s="4" t="s">
        <v>335</v>
      </c>
      <c r="B32" s="33" t="s">
        <v>336</v>
      </c>
      <c r="C32" s="33" t="s">
        <v>337</v>
      </c>
      <c r="D32" s="33" t="s">
        <v>338</v>
      </c>
      <c r="E32" s="33" t="s">
        <v>253</v>
      </c>
      <c r="F32" s="33" t="s">
        <v>339</v>
      </c>
      <c r="G32" s="33" t="s">
        <v>340</v>
      </c>
      <c r="H32" s="33" t="s">
        <v>341</v>
      </c>
      <c r="I32" s="4" t="s">
        <v>194</v>
      </c>
      <c r="J32" s="33" t="s">
        <v>342</v>
      </c>
      <c r="K32" s="33" t="s">
        <v>343</v>
      </c>
      <c r="L32" s="33" t="s">
        <v>197</v>
      </c>
    </row>
    <row r="33" spans="1:12" ht="40.5" x14ac:dyDescent="0.4">
      <c r="A33" s="4" t="s">
        <v>335</v>
      </c>
      <c r="B33" s="33" t="s">
        <v>336</v>
      </c>
      <c r="C33" s="33" t="s">
        <v>337</v>
      </c>
      <c r="D33" s="33" t="s">
        <v>344</v>
      </c>
      <c r="E33" s="33" t="s">
        <v>253</v>
      </c>
      <c r="F33" s="33" t="s">
        <v>345</v>
      </c>
      <c r="G33" s="33" t="s">
        <v>346</v>
      </c>
      <c r="H33" s="33" t="s">
        <v>347</v>
      </c>
      <c r="I33" s="4" t="s">
        <v>194</v>
      </c>
      <c r="J33" s="33" t="s">
        <v>342</v>
      </c>
      <c r="K33" s="33" t="s">
        <v>343</v>
      </c>
      <c r="L33" s="33" t="s">
        <v>197</v>
      </c>
    </row>
    <row r="34" spans="1:12" x14ac:dyDescent="0.4">
      <c r="A34" s="4" t="s">
        <v>335</v>
      </c>
      <c r="B34" s="33" t="s">
        <v>336</v>
      </c>
      <c r="C34" s="33" t="s">
        <v>337</v>
      </c>
      <c r="D34" s="33" t="s">
        <v>348</v>
      </c>
      <c r="E34" s="33" t="s">
        <v>253</v>
      </c>
      <c r="F34" s="33" t="s">
        <v>349</v>
      </c>
      <c r="G34" s="33" t="s">
        <v>350</v>
      </c>
      <c r="H34" s="33" t="s">
        <v>351</v>
      </c>
      <c r="I34" s="4" t="s">
        <v>202</v>
      </c>
      <c r="J34" s="33" t="s">
        <v>352</v>
      </c>
      <c r="K34" s="33" t="s">
        <v>353</v>
      </c>
      <c r="L34" s="33" t="s">
        <v>202</v>
      </c>
    </row>
    <row r="35" spans="1:12" ht="54" x14ac:dyDescent="0.4">
      <c r="A35" s="4" t="s">
        <v>335</v>
      </c>
      <c r="B35" s="33" t="s">
        <v>336</v>
      </c>
      <c r="C35" s="33" t="s">
        <v>337</v>
      </c>
      <c r="D35" s="33" t="s">
        <v>354</v>
      </c>
      <c r="E35" s="33" t="s">
        <v>253</v>
      </c>
      <c r="F35" s="33" t="s">
        <v>355</v>
      </c>
      <c r="G35" s="33" t="s">
        <v>356</v>
      </c>
      <c r="H35" s="33" t="s">
        <v>357</v>
      </c>
      <c r="I35" s="4" t="s">
        <v>194</v>
      </c>
      <c r="J35" s="33" t="s">
        <v>358</v>
      </c>
      <c r="K35" s="33" t="s">
        <v>359</v>
      </c>
      <c r="L35" s="33" t="s">
        <v>360</v>
      </c>
    </row>
    <row r="36" spans="1:12" ht="40.5" x14ac:dyDescent="0.4">
      <c r="A36" s="4" t="s">
        <v>335</v>
      </c>
      <c r="B36" s="33" t="s">
        <v>336</v>
      </c>
      <c r="C36" s="33" t="s">
        <v>337</v>
      </c>
      <c r="D36" s="33" t="s">
        <v>361</v>
      </c>
      <c r="E36" s="33" t="s">
        <v>253</v>
      </c>
      <c r="F36" s="33" t="s">
        <v>362</v>
      </c>
      <c r="G36" s="33" t="s">
        <v>363</v>
      </c>
      <c r="H36" s="33" t="s">
        <v>364</v>
      </c>
      <c r="I36" s="4" t="s">
        <v>194</v>
      </c>
      <c r="J36" s="33" t="s">
        <v>342</v>
      </c>
      <c r="K36" s="33" t="s">
        <v>196</v>
      </c>
      <c r="L36" s="33" t="s">
        <v>197</v>
      </c>
    </row>
    <row r="37" spans="1:12" ht="40.5" x14ac:dyDescent="0.4">
      <c r="A37" s="4" t="s">
        <v>335</v>
      </c>
      <c r="B37" s="33" t="s">
        <v>336</v>
      </c>
      <c r="C37" s="33" t="s">
        <v>337</v>
      </c>
      <c r="D37" s="33" t="s">
        <v>365</v>
      </c>
      <c r="E37" s="33" t="s">
        <v>253</v>
      </c>
      <c r="F37" s="33" t="s">
        <v>366</v>
      </c>
      <c r="G37" s="33" t="s">
        <v>367</v>
      </c>
      <c r="H37" s="33" t="s">
        <v>368</v>
      </c>
      <c r="I37" s="4" t="s">
        <v>194</v>
      </c>
      <c r="J37" s="33" t="s">
        <v>342</v>
      </c>
      <c r="K37" s="33" t="s">
        <v>369</v>
      </c>
      <c r="L37" s="33" t="s">
        <v>197</v>
      </c>
    </row>
    <row r="38" spans="1:12" ht="40.5" x14ac:dyDescent="0.4">
      <c r="A38" s="4" t="s">
        <v>335</v>
      </c>
      <c r="B38" s="33" t="s">
        <v>336</v>
      </c>
      <c r="C38" s="33" t="s">
        <v>370</v>
      </c>
      <c r="D38" s="33" t="s">
        <v>371</v>
      </c>
      <c r="E38" s="33" t="s">
        <v>253</v>
      </c>
      <c r="F38" s="33" t="s">
        <v>372</v>
      </c>
      <c r="G38" s="33" t="s">
        <v>373</v>
      </c>
      <c r="H38" s="33" t="s">
        <v>374</v>
      </c>
      <c r="I38" s="4" t="s">
        <v>202</v>
      </c>
      <c r="J38" s="33" t="s">
        <v>195</v>
      </c>
      <c r="K38" s="33" t="s">
        <v>233</v>
      </c>
      <c r="L38" s="33" t="s">
        <v>202</v>
      </c>
    </row>
    <row r="39" spans="1:12" x14ac:dyDescent="0.4">
      <c r="A39" s="4" t="s">
        <v>335</v>
      </c>
      <c r="B39" s="33" t="s">
        <v>336</v>
      </c>
      <c r="C39" s="33" t="s">
        <v>370</v>
      </c>
      <c r="D39" s="33" t="s">
        <v>375</v>
      </c>
      <c r="E39" s="33" t="s">
        <v>253</v>
      </c>
      <c r="F39" s="33" t="s">
        <v>376</v>
      </c>
      <c r="G39" s="33" t="s">
        <v>377</v>
      </c>
      <c r="H39" s="33" t="s">
        <v>378</v>
      </c>
      <c r="I39" s="4" t="s">
        <v>202</v>
      </c>
      <c r="J39" s="33" t="s">
        <v>379</v>
      </c>
      <c r="K39" s="33" t="s">
        <v>380</v>
      </c>
      <c r="L39" s="33" t="s">
        <v>202</v>
      </c>
    </row>
    <row r="40" spans="1:12" ht="27" x14ac:dyDescent="0.4">
      <c r="A40" s="4" t="s">
        <v>335</v>
      </c>
      <c r="B40" s="33" t="s">
        <v>336</v>
      </c>
      <c r="C40" s="33" t="s">
        <v>370</v>
      </c>
      <c r="D40" s="33" t="s">
        <v>381</v>
      </c>
      <c r="E40" s="33" t="s">
        <v>253</v>
      </c>
      <c r="F40" s="33" t="s">
        <v>382</v>
      </c>
      <c r="G40" s="33" t="s">
        <v>383</v>
      </c>
      <c r="H40" s="33" t="s">
        <v>384</v>
      </c>
      <c r="I40" s="4" t="s">
        <v>202</v>
      </c>
      <c r="J40" s="33" t="s">
        <v>195</v>
      </c>
      <c r="K40" s="33" t="s">
        <v>380</v>
      </c>
      <c r="L40" s="33" t="s">
        <v>202</v>
      </c>
    </row>
    <row r="41" spans="1:12" x14ac:dyDescent="0.4">
      <c r="A41" s="4" t="s">
        <v>335</v>
      </c>
      <c r="B41" s="33" t="s">
        <v>336</v>
      </c>
      <c r="C41" s="33" t="s">
        <v>370</v>
      </c>
      <c r="D41" s="33" t="s">
        <v>385</v>
      </c>
      <c r="E41" s="33" t="s">
        <v>253</v>
      </c>
      <c r="F41" s="33" t="s">
        <v>386</v>
      </c>
      <c r="G41" s="33" t="s">
        <v>387</v>
      </c>
      <c r="H41" s="33" t="s">
        <v>388</v>
      </c>
      <c r="I41" s="4" t="s">
        <v>202</v>
      </c>
      <c r="J41" s="33" t="s">
        <v>195</v>
      </c>
      <c r="K41" s="33" t="s">
        <v>389</v>
      </c>
      <c r="L41" s="33" t="s">
        <v>202</v>
      </c>
    </row>
    <row r="42" spans="1:12" x14ac:dyDescent="0.4">
      <c r="A42" s="4" t="s">
        <v>335</v>
      </c>
      <c r="B42" s="33" t="s">
        <v>336</v>
      </c>
      <c r="C42" s="33" t="s">
        <v>370</v>
      </c>
      <c r="D42" s="33" t="s">
        <v>390</v>
      </c>
      <c r="E42" s="33" t="s">
        <v>253</v>
      </c>
      <c r="F42" s="33" t="s">
        <v>391</v>
      </c>
      <c r="G42" s="33" t="s">
        <v>392</v>
      </c>
      <c r="H42" s="33" t="s">
        <v>393</v>
      </c>
      <c r="I42" s="4" t="s">
        <v>202</v>
      </c>
      <c r="J42" s="33" t="s">
        <v>195</v>
      </c>
      <c r="K42" s="33" t="s">
        <v>196</v>
      </c>
      <c r="L42" s="33" t="s">
        <v>202</v>
      </c>
    </row>
    <row r="43" spans="1:12" x14ac:dyDescent="0.4">
      <c r="A43" s="4" t="s">
        <v>335</v>
      </c>
      <c r="B43" s="33" t="s">
        <v>336</v>
      </c>
      <c r="C43" s="33" t="s">
        <v>370</v>
      </c>
      <c r="D43" s="33" t="s">
        <v>394</v>
      </c>
      <c r="E43" s="33" t="s">
        <v>253</v>
      </c>
      <c r="F43" s="33" t="s">
        <v>395</v>
      </c>
      <c r="G43" s="33" t="s">
        <v>392</v>
      </c>
      <c r="H43" s="33" t="s">
        <v>393</v>
      </c>
      <c r="I43" s="4" t="s">
        <v>202</v>
      </c>
      <c r="J43" s="33" t="s">
        <v>195</v>
      </c>
      <c r="K43" s="33" t="s">
        <v>196</v>
      </c>
      <c r="L43" s="33" t="s">
        <v>202</v>
      </c>
    </row>
    <row r="44" spans="1:12" x14ac:dyDescent="0.4">
      <c r="A44" s="4" t="s">
        <v>335</v>
      </c>
      <c r="B44" s="33" t="s">
        <v>336</v>
      </c>
      <c r="C44" s="33" t="s">
        <v>370</v>
      </c>
      <c r="D44" s="33" t="s">
        <v>396</v>
      </c>
      <c r="E44" s="33" t="s">
        <v>253</v>
      </c>
      <c r="F44" s="33" t="s">
        <v>397</v>
      </c>
      <c r="G44" s="33" t="s">
        <v>320</v>
      </c>
      <c r="H44" s="33" t="s">
        <v>201</v>
      </c>
      <c r="I44" s="4" t="s">
        <v>202</v>
      </c>
      <c r="J44" s="33" t="s">
        <v>195</v>
      </c>
      <c r="K44" s="33" t="s">
        <v>196</v>
      </c>
      <c r="L44" s="33" t="s">
        <v>202</v>
      </c>
    </row>
    <row r="45" spans="1:12" x14ac:dyDescent="0.4">
      <c r="A45" s="4" t="s">
        <v>335</v>
      </c>
      <c r="B45" s="33" t="s">
        <v>336</v>
      </c>
      <c r="C45" s="33" t="s">
        <v>370</v>
      </c>
      <c r="D45" s="33" t="s">
        <v>398</v>
      </c>
      <c r="E45" s="33" t="s">
        <v>253</v>
      </c>
      <c r="F45" s="33" t="s">
        <v>399</v>
      </c>
      <c r="G45" s="33" t="s">
        <v>400</v>
      </c>
      <c r="H45" s="33" t="s">
        <v>401</v>
      </c>
      <c r="I45" s="4" t="s">
        <v>202</v>
      </c>
      <c r="J45" s="33" t="s">
        <v>195</v>
      </c>
      <c r="K45" s="33" t="s">
        <v>233</v>
      </c>
      <c r="L45" s="33" t="s">
        <v>202</v>
      </c>
    </row>
    <row r="46" spans="1:12" ht="27" x14ac:dyDescent="0.4">
      <c r="A46" s="4" t="s">
        <v>335</v>
      </c>
      <c r="B46" s="33" t="s">
        <v>402</v>
      </c>
      <c r="C46" s="33" t="s">
        <v>403</v>
      </c>
      <c r="D46" s="33" t="s">
        <v>404</v>
      </c>
      <c r="E46" s="33" t="s">
        <v>253</v>
      </c>
      <c r="F46" s="33" t="s">
        <v>405</v>
      </c>
      <c r="G46" s="33" t="s">
        <v>406</v>
      </c>
      <c r="H46" s="33" t="s">
        <v>407</v>
      </c>
      <c r="I46" s="4" t="s">
        <v>202</v>
      </c>
      <c r="J46" s="33" t="s">
        <v>296</v>
      </c>
      <c r="K46" s="33" t="s">
        <v>196</v>
      </c>
      <c r="L46" s="33" t="s">
        <v>202</v>
      </c>
    </row>
    <row r="47" spans="1:12" ht="27" x14ac:dyDescent="0.4">
      <c r="A47" s="4" t="s">
        <v>335</v>
      </c>
      <c r="B47" s="33" t="s">
        <v>402</v>
      </c>
      <c r="C47" s="33" t="s">
        <v>403</v>
      </c>
      <c r="D47" s="33" t="s">
        <v>408</v>
      </c>
      <c r="E47" s="33" t="s">
        <v>253</v>
      </c>
      <c r="F47" s="33" t="s">
        <v>409</v>
      </c>
      <c r="G47" s="33" t="s">
        <v>406</v>
      </c>
      <c r="H47" s="33" t="s">
        <v>410</v>
      </c>
      <c r="I47" s="4" t="s">
        <v>202</v>
      </c>
      <c r="J47" s="33" t="s">
        <v>296</v>
      </c>
      <c r="K47" s="33" t="s">
        <v>196</v>
      </c>
      <c r="L47" s="33" t="s">
        <v>202</v>
      </c>
    </row>
    <row r="48" spans="1:12" ht="54" x14ac:dyDescent="0.4">
      <c r="A48" s="4" t="s">
        <v>335</v>
      </c>
      <c r="B48" s="33" t="s">
        <v>402</v>
      </c>
      <c r="C48" s="33" t="s">
        <v>403</v>
      </c>
      <c r="D48" s="33" t="s">
        <v>411</v>
      </c>
      <c r="E48" s="33" t="s">
        <v>253</v>
      </c>
      <c r="F48" s="33" t="s">
        <v>412</v>
      </c>
      <c r="G48" s="33" t="s">
        <v>413</v>
      </c>
      <c r="H48" s="33" t="s">
        <v>414</v>
      </c>
      <c r="I48" s="4" t="s">
        <v>202</v>
      </c>
      <c r="J48" s="33" t="s">
        <v>415</v>
      </c>
      <c r="K48" s="33" t="s">
        <v>416</v>
      </c>
      <c r="L48" s="33" t="s">
        <v>317</v>
      </c>
    </row>
    <row r="49" spans="1:12" ht="27" x14ac:dyDescent="0.4">
      <c r="A49" s="4" t="s">
        <v>335</v>
      </c>
      <c r="B49" s="33" t="s">
        <v>402</v>
      </c>
      <c r="C49" s="33" t="s">
        <v>403</v>
      </c>
      <c r="D49" s="33" t="s">
        <v>417</v>
      </c>
      <c r="E49" s="33" t="s">
        <v>253</v>
      </c>
      <c r="F49" s="33" t="s">
        <v>418</v>
      </c>
      <c r="G49" s="33" t="s">
        <v>314</v>
      </c>
      <c r="H49" s="33" t="s">
        <v>419</v>
      </c>
      <c r="I49" s="4" t="s">
        <v>202</v>
      </c>
      <c r="J49" s="33" t="s">
        <v>262</v>
      </c>
      <c r="K49" s="33" t="s">
        <v>420</v>
      </c>
      <c r="L49" s="33" t="s">
        <v>202</v>
      </c>
    </row>
    <row r="50" spans="1:12" x14ac:dyDescent="0.4">
      <c r="A50" s="4" t="s">
        <v>335</v>
      </c>
      <c r="B50" s="33" t="s">
        <v>402</v>
      </c>
      <c r="C50" s="33" t="s">
        <v>421</v>
      </c>
      <c r="D50" s="33" t="s">
        <v>422</v>
      </c>
      <c r="E50" s="33" t="s">
        <v>253</v>
      </c>
      <c r="F50" s="33" t="s">
        <v>423</v>
      </c>
      <c r="G50" s="33" t="s">
        <v>424</v>
      </c>
      <c r="H50" s="33" t="s">
        <v>425</v>
      </c>
      <c r="I50" s="4" t="s">
        <v>202</v>
      </c>
      <c r="J50" s="33" t="s">
        <v>195</v>
      </c>
      <c r="K50" s="33" t="s">
        <v>233</v>
      </c>
      <c r="L50" s="33" t="s">
        <v>202</v>
      </c>
    </row>
    <row r="51" spans="1:12" ht="40.5" x14ac:dyDescent="0.4">
      <c r="A51" s="4" t="s">
        <v>335</v>
      </c>
      <c r="B51" s="33" t="s">
        <v>402</v>
      </c>
      <c r="C51" s="33" t="s">
        <v>421</v>
      </c>
      <c r="D51" s="33" t="s">
        <v>426</v>
      </c>
      <c r="E51" s="33" t="s">
        <v>253</v>
      </c>
      <c r="F51" s="33" t="s">
        <v>427</v>
      </c>
      <c r="G51" s="33" t="s">
        <v>428</v>
      </c>
      <c r="H51" s="33" t="s">
        <v>429</v>
      </c>
      <c r="I51" s="4" t="s">
        <v>194</v>
      </c>
      <c r="J51" s="33" t="s">
        <v>296</v>
      </c>
      <c r="K51" s="33" t="s">
        <v>343</v>
      </c>
      <c r="L51" s="33" t="s">
        <v>202</v>
      </c>
    </row>
    <row r="52" spans="1:12" ht="54" x14ac:dyDescent="0.4">
      <c r="A52" s="4" t="s">
        <v>335</v>
      </c>
      <c r="B52" s="33" t="s">
        <v>402</v>
      </c>
      <c r="C52" s="33" t="s">
        <v>421</v>
      </c>
      <c r="D52" s="33" t="s">
        <v>430</v>
      </c>
      <c r="E52" s="33" t="s">
        <v>253</v>
      </c>
      <c r="F52" s="33" t="s">
        <v>431</v>
      </c>
      <c r="G52" s="33" t="s">
        <v>432</v>
      </c>
      <c r="H52" s="33" t="s">
        <v>433</v>
      </c>
      <c r="I52" s="4" t="s">
        <v>202</v>
      </c>
      <c r="J52" s="33" t="s">
        <v>415</v>
      </c>
      <c r="K52" s="33" t="s">
        <v>416</v>
      </c>
      <c r="L52" s="33" t="s">
        <v>334</v>
      </c>
    </row>
    <row r="53" spans="1:12" ht="27" x14ac:dyDescent="0.4">
      <c r="A53" s="4" t="s">
        <v>335</v>
      </c>
      <c r="B53" s="33" t="s">
        <v>402</v>
      </c>
      <c r="C53" s="33" t="s">
        <v>421</v>
      </c>
      <c r="D53" s="33" t="s">
        <v>434</v>
      </c>
      <c r="E53" s="33" t="s">
        <v>253</v>
      </c>
      <c r="F53" s="33" t="s">
        <v>435</v>
      </c>
      <c r="G53" s="33" t="s">
        <v>314</v>
      </c>
      <c r="H53" s="33" t="s">
        <v>436</v>
      </c>
      <c r="I53" s="4" t="s">
        <v>202</v>
      </c>
      <c r="J53" s="33" t="s">
        <v>437</v>
      </c>
      <c r="K53" s="33" t="s">
        <v>416</v>
      </c>
      <c r="L53" s="33" t="s">
        <v>438</v>
      </c>
    </row>
    <row r="54" spans="1:12" ht="54" x14ac:dyDescent="0.4">
      <c r="A54" s="4" t="s">
        <v>335</v>
      </c>
      <c r="B54" s="33" t="s">
        <v>402</v>
      </c>
      <c r="C54" s="33" t="s">
        <v>421</v>
      </c>
      <c r="D54" s="33" t="s">
        <v>439</v>
      </c>
      <c r="E54" s="33" t="s">
        <v>253</v>
      </c>
      <c r="F54" s="33" t="s">
        <v>440</v>
      </c>
      <c r="G54" s="33" t="s">
        <v>441</v>
      </c>
      <c r="H54" s="33" t="s">
        <v>442</v>
      </c>
      <c r="I54" s="4" t="s">
        <v>202</v>
      </c>
      <c r="J54" s="33" t="s">
        <v>443</v>
      </c>
      <c r="K54" s="33" t="s">
        <v>343</v>
      </c>
      <c r="L54" s="33" t="s">
        <v>438</v>
      </c>
    </row>
    <row r="55" spans="1:12" ht="40.5" x14ac:dyDescent="0.4">
      <c r="A55" s="4" t="s">
        <v>335</v>
      </c>
      <c r="B55" s="33" t="s">
        <v>402</v>
      </c>
      <c r="C55" s="33" t="s">
        <v>421</v>
      </c>
      <c r="D55" s="33" t="s">
        <v>444</v>
      </c>
      <c r="E55" s="33" t="s">
        <v>253</v>
      </c>
      <c r="F55" s="33" t="s">
        <v>445</v>
      </c>
      <c r="G55" s="33" t="s">
        <v>446</v>
      </c>
      <c r="H55" s="33" t="s">
        <v>447</v>
      </c>
      <c r="I55" s="4" t="s">
        <v>202</v>
      </c>
      <c r="J55" s="33" t="s">
        <v>448</v>
      </c>
      <c r="K55" s="33" t="s">
        <v>343</v>
      </c>
      <c r="L55" s="33" t="s">
        <v>317</v>
      </c>
    </row>
    <row r="56" spans="1:12" ht="54" x14ac:dyDescent="0.4">
      <c r="A56" s="4" t="s">
        <v>335</v>
      </c>
      <c r="B56" s="33" t="s">
        <v>402</v>
      </c>
      <c r="C56" s="33" t="s">
        <v>421</v>
      </c>
      <c r="D56" s="33" t="s">
        <v>449</v>
      </c>
      <c r="E56" s="33" t="s">
        <v>253</v>
      </c>
      <c r="F56" s="33" t="s">
        <v>450</v>
      </c>
      <c r="G56" s="33" t="s">
        <v>451</v>
      </c>
      <c r="H56" s="33" t="s">
        <v>452</v>
      </c>
      <c r="I56" s="4" t="s">
        <v>202</v>
      </c>
      <c r="J56" s="33" t="s">
        <v>453</v>
      </c>
      <c r="K56" s="33" t="s">
        <v>454</v>
      </c>
    </row>
    <row r="57" spans="1:12" ht="54" x14ac:dyDescent="0.4">
      <c r="A57" s="4" t="s">
        <v>335</v>
      </c>
      <c r="B57" s="33" t="s">
        <v>402</v>
      </c>
      <c r="C57" s="33" t="s">
        <v>421</v>
      </c>
      <c r="D57" s="33" t="s">
        <v>455</v>
      </c>
      <c r="E57" s="33" t="s">
        <v>253</v>
      </c>
      <c r="F57" s="33" t="s">
        <v>456</v>
      </c>
      <c r="G57" s="33" t="s">
        <v>457</v>
      </c>
      <c r="H57" s="33" t="s">
        <v>458</v>
      </c>
      <c r="I57" s="4" t="s">
        <v>202</v>
      </c>
      <c r="J57" s="33" t="s">
        <v>459</v>
      </c>
      <c r="K57" s="33" t="s">
        <v>196</v>
      </c>
      <c r="L57" s="33" t="s">
        <v>317</v>
      </c>
    </row>
    <row r="58" spans="1:12" ht="40.5" x14ac:dyDescent="0.4">
      <c r="A58" s="4" t="s">
        <v>335</v>
      </c>
      <c r="B58" s="33" t="s">
        <v>402</v>
      </c>
      <c r="C58" s="33" t="s">
        <v>460</v>
      </c>
      <c r="D58" s="33" t="s">
        <v>461</v>
      </c>
      <c r="E58" s="33" t="s">
        <v>253</v>
      </c>
      <c r="F58" s="33" t="s">
        <v>462</v>
      </c>
      <c r="G58" s="33" t="s">
        <v>463</v>
      </c>
      <c r="H58" s="33" t="s">
        <v>464</v>
      </c>
      <c r="I58" s="4" t="s">
        <v>202</v>
      </c>
      <c r="J58" s="33" t="s">
        <v>465</v>
      </c>
      <c r="K58" s="33" t="s">
        <v>466</v>
      </c>
      <c r="L58" s="33" t="s">
        <v>467</v>
      </c>
    </row>
    <row r="59" spans="1:12" x14ac:dyDescent="0.4">
      <c r="A59" s="4" t="s">
        <v>335</v>
      </c>
      <c r="B59" s="33" t="s">
        <v>468</v>
      </c>
      <c r="C59" s="33" t="s">
        <v>469</v>
      </c>
      <c r="D59" s="33" t="s">
        <v>470</v>
      </c>
      <c r="E59" s="33" t="s">
        <v>471</v>
      </c>
      <c r="F59" s="33" t="s">
        <v>472</v>
      </c>
      <c r="G59" s="33" t="s">
        <v>473</v>
      </c>
      <c r="H59" s="33" t="s">
        <v>248</v>
      </c>
      <c r="I59" s="4" t="s">
        <v>202</v>
      </c>
      <c r="J59" s="33" t="s">
        <v>195</v>
      </c>
      <c r="K59" s="33" t="s">
        <v>474</v>
      </c>
      <c r="L59" s="33" t="s">
        <v>475</v>
      </c>
    </row>
    <row r="60" spans="1:12" x14ac:dyDescent="0.4">
      <c r="A60" s="4" t="s">
        <v>335</v>
      </c>
      <c r="B60" s="33" t="s">
        <v>468</v>
      </c>
      <c r="C60" s="33" t="s">
        <v>469</v>
      </c>
      <c r="D60" s="33" t="s">
        <v>476</v>
      </c>
      <c r="E60" s="33" t="s">
        <v>471</v>
      </c>
      <c r="F60" s="33" t="s">
        <v>477</v>
      </c>
      <c r="G60" s="33" t="s">
        <v>478</v>
      </c>
      <c r="H60" s="33" t="s">
        <v>479</v>
      </c>
      <c r="I60" s="4" t="s">
        <v>194</v>
      </c>
      <c r="J60" s="33" t="s">
        <v>195</v>
      </c>
      <c r="K60" s="33" t="s">
        <v>353</v>
      </c>
      <c r="L60" s="33" t="s">
        <v>202</v>
      </c>
    </row>
    <row r="61" spans="1:12" x14ac:dyDescent="0.4">
      <c r="A61" s="4" t="s">
        <v>335</v>
      </c>
      <c r="B61" s="33" t="s">
        <v>468</v>
      </c>
      <c r="C61" s="33" t="s">
        <v>469</v>
      </c>
      <c r="D61" s="33" t="s">
        <v>480</v>
      </c>
      <c r="E61" s="33" t="s">
        <v>471</v>
      </c>
      <c r="F61" s="33" t="s">
        <v>481</v>
      </c>
      <c r="G61" s="33" t="s">
        <v>482</v>
      </c>
      <c r="H61" s="33" t="s">
        <v>483</v>
      </c>
      <c r="I61" s="4" t="s">
        <v>194</v>
      </c>
      <c r="J61" s="33" t="s">
        <v>195</v>
      </c>
      <c r="L61" s="33" t="s">
        <v>202</v>
      </c>
    </row>
    <row r="62" spans="1:12" ht="27" x14ac:dyDescent="0.4">
      <c r="A62" s="4" t="s">
        <v>335</v>
      </c>
      <c r="B62" s="33" t="s">
        <v>468</v>
      </c>
      <c r="C62" s="33" t="s">
        <v>469</v>
      </c>
      <c r="D62" s="33" t="s">
        <v>484</v>
      </c>
      <c r="E62" s="33" t="s">
        <v>471</v>
      </c>
      <c r="F62" s="33" t="s">
        <v>485</v>
      </c>
      <c r="G62" s="33" t="s">
        <v>314</v>
      </c>
      <c r="H62" s="33" t="s">
        <v>486</v>
      </c>
      <c r="I62" s="4" t="s">
        <v>202</v>
      </c>
      <c r="J62" s="33" t="s">
        <v>195</v>
      </c>
      <c r="K62" s="33" t="s">
        <v>196</v>
      </c>
      <c r="L62" s="33" t="s">
        <v>275</v>
      </c>
    </row>
    <row r="63" spans="1:12" x14ac:dyDescent="0.4">
      <c r="A63" s="4" t="s">
        <v>335</v>
      </c>
      <c r="B63" s="33" t="s">
        <v>468</v>
      </c>
      <c r="C63" s="33" t="s">
        <v>469</v>
      </c>
      <c r="D63" s="33" t="s">
        <v>487</v>
      </c>
      <c r="E63" s="33" t="s">
        <v>471</v>
      </c>
      <c r="F63" s="33" t="s">
        <v>488</v>
      </c>
      <c r="G63" s="33" t="s">
        <v>489</v>
      </c>
      <c r="H63" s="33" t="s">
        <v>248</v>
      </c>
      <c r="I63" s="4" t="s">
        <v>194</v>
      </c>
      <c r="J63" s="33" t="s">
        <v>195</v>
      </c>
      <c r="K63" s="33" t="s">
        <v>490</v>
      </c>
      <c r="L63" s="33" t="s">
        <v>202</v>
      </c>
    </row>
    <row r="64" spans="1:12" x14ac:dyDescent="0.4">
      <c r="A64" s="4" t="s">
        <v>335</v>
      </c>
      <c r="B64" s="33" t="s">
        <v>468</v>
      </c>
      <c r="C64" s="33" t="s">
        <v>469</v>
      </c>
      <c r="D64" s="33" t="s">
        <v>491</v>
      </c>
      <c r="E64" s="33" t="s">
        <v>471</v>
      </c>
      <c r="F64" s="33" t="s">
        <v>492</v>
      </c>
      <c r="G64" s="33" t="s">
        <v>493</v>
      </c>
      <c r="H64" s="33" t="s">
        <v>494</v>
      </c>
      <c r="I64" s="4" t="s">
        <v>194</v>
      </c>
      <c r="J64" s="33" t="s">
        <v>437</v>
      </c>
      <c r="K64" s="33" t="s">
        <v>495</v>
      </c>
      <c r="L64" s="33" t="s">
        <v>202</v>
      </c>
    </row>
    <row r="65" spans="1:12" x14ac:dyDescent="0.4">
      <c r="A65" s="4" t="s">
        <v>335</v>
      </c>
      <c r="B65" s="33" t="s">
        <v>468</v>
      </c>
      <c r="C65" s="33" t="s">
        <v>496</v>
      </c>
      <c r="D65" s="33" t="s">
        <v>497</v>
      </c>
      <c r="E65" s="33" t="s">
        <v>253</v>
      </c>
      <c r="F65" s="33" t="s">
        <v>498</v>
      </c>
      <c r="G65" s="33" t="s">
        <v>499</v>
      </c>
      <c r="H65" s="33" t="s">
        <v>500</v>
      </c>
      <c r="I65" s="4" t="s">
        <v>202</v>
      </c>
      <c r="J65" s="33" t="s">
        <v>195</v>
      </c>
      <c r="K65" s="33" t="s">
        <v>196</v>
      </c>
      <c r="L65" s="33" t="s">
        <v>202</v>
      </c>
    </row>
    <row r="66" spans="1:12" ht="27" x14ac:dyDescent="0.4">
      <c r="A66" s="4" t="s">
        <v>501</v>
      </c>
      <c r="B66" s="33" t="s">
        <v>502</v>
      </c>
      <c r="C66" s="33" t="s">
        <v>503</v>
      </c>
      <c r="D66" s="33" t="s">
        <v>504</v>
      </c>
      <c r="E66" s="33" t="s">
        <v>253</v>
      </c>
      <c r="F66" s="33" t="s">
        <v>505</v>
      </c>
      <c r="G66" s="33" t="s">
        <v>506</v>
      </c>
      <c r="H66" s="33" t="s">
        <v>507</v>
      </c>
      <c r="I66" s="4" t="s">
        <v>202</v>
      </c>
      <c r="J66" s="33" t="s">
        <v>296</v>
      </c>
      <c r="K66" s="33" t="s">
        <v>233</v>
      </c>
      <c r="L66" s="33" t="s">
        <v>202</v>
      </c>
    </row>
    <row r="67" spans="1:12" x14ac:dyDescent="0.4">
      <c r="A67" s="4" t="s">
        <v>501</v>
      </c>
      <c r="B67" s="33" t="s">
        <v>502</v>
      </c>
      <c r="C67" s="33" t="s">
        <v>503</v>
      </c>
      <c r="D67" s="33" t="s">
        <v>508</v>
      </c>
      <c r="E67" s="33" t="s">
        <v>253</v>
      </c>
      <c r="F67" s="33" t="s">
        <v>509</v>
      </c>
      <c r="G67" s="33" t="s">
        <v>510</v>
      </c>
      <c r="H67" s="33" t="s">
        <v>511</v>
      </c>
      <c r="I67" s="4" t="s">
        <v>202</v>
      </c>
      <c r="J67" s="33" t="s">
        <v>195</v>
      </c>
      <c r="K67" s="33" t="s">
        <v>196</v>
      </c>
      <c r="L67" s="33" t="s">
        <v>202</v>
      </c>
    </row>
    <row r="68" spans="1:12" ht="54" x14ac:dyDescent="0.4">
      <c r="A68" s="4" t="s">
        <v>501</v>
      </c>
      <c r="B68" s="33" t="s">
        <v>502</v>
      </c>
      <c r="C68" s="33" t="s">
        <v>503</v>
      </c>
      <c r="D68" s="33" t="s">
        <v>512</v>
      </c>
      <c r="E68" s="33" t="s">
        <v>253</v>
      </c>
      <c r="F68" s="33" t="s">
        <v>513</v>
      </c>
      <c r="G68" s="33" t="s">
        <v>514</v>
      </c>
      <c r="H68" s="33" t="s">
        <v>201</v>
      </c>
      <c r="I68" s="4" t="s">
        <v>202</v>
      </c>
      <c r="J68" s="33" t="s">
        <v>515</v>
      </c>
      <c r="K68" s="33" t="s">
        <v>233</v>
      </c>
      <c r="L68" s="33" t="s">
        <v>197</v>
      </c>
    </row>
    <row r="69" spans="1:12" ht="54" x14ac:dyDescent="0.4">
      <c r="A69" s="4" t="s">
        <v>501</v>
      </c>
      <c r="B69" s="33" t="s">
        <v>502</v>
      </c>
      <c r="C69" s="33" t="s">
        <v>503</v>
      </c>
      <c r="D69" s="33" t="s">
        <v>516</v>
      </c>
      <c r="E69" s="33" t="s">
        <v>253</v>
      </c>
      <c r="F69" s="33" t="s">
        <v>517</v>
      </c>
      <c r="G69" s="33" t="s">
        <v>518</v>
      </c>
      <c r="H69" s="33" t="s">
        <v>519</v>
      </c>
      <c r="I69" s="4" t="s">
        <v>202</v>
      </c>
      <c r="J69" s="33" t="s">
        <v>285</v>
      </c>
      <c r="K69" s="33" t="s">
        <v>233</v>
      </c>
      <c r="L69" s="33" t="s">
        <v>202</v>
      </c>
    </row>
    <row r="70" spans="1:12" ht="54" x14ac:dyDescent="0.4">
      <c r="A70" s="4" t="s">
        <v>501</v>
      </c>
      <c r="B70" s="33" t="s">
        <v>502</v>
      </c>
      <c r="C70" s="33" t="s">
        <v>503</v>
      </c>
      <c r="D70" s="33" t="s">
        <v>520</v>
      </c>
      <c r="E70" s="33" t="s">
        <v>253</v>
      </c>
      <c r="F70" s="33" t="s">
        <v>521</v>
      </c>
      <c r="G70" s="33" t="s">
        <v>522</v>
      </c>
      <c r="H70" s="33" t="s">
        <v>248</v>
      </c>
      <c r="I70" s="4" t="s">
        <v>202</v>
      </c>
      <c r="J70" s="33" t="s">
        <v>285</v>
      </c>
      <c r="K70" s="33" t="s">
        <v>233</v>
      </c>
      <c r="L70" s="33" t="s">
        <v>202</v>
      </c>
    </row>
    <row r="71" spans="1:12" ht="27" x14ac:dyDescent="0.4">
      <c r="A71" s="4" t="s">
        <v>501</v>
      </c>
      <c r="B71" s="33" t="s">
        <v>502</v>
      </c>
      <c r="C71" s="33" t="s">
        <v>503</v>
      </c>
      <c r="D71" s="33" t="s">
        <v>523</v>
      </c>
      <c r="E71" s="33" t="s">
        <v>253</v>
      </c>
      <c r="F71" s="33" t="s">
        <v>524</v>
      </c>
      <c r="G71" s="33" t="s">
        <v>314</v>
      </c>
      <c r="H71" s="33" t="s">
        <v>419</v>
      </c>
      <c r="I71" s="4" t="s">
        <v>202</v>
      </c>
      <c r="J71" s="33" t="s">
        <v>262</v>
      </c>
      <c r="K71" s="33" t="s">
        <v>233</v>
      </c>
      <c r="L71" s="33" t="s">
        <v>317</v>
      </c>
    </row>
    <row r="72" spans="1:12" x14ac:dyDescent="0.4">
      <c r="A72" s="4" t="s">
        <v>501</v>
      </c>
      <c r="B72" s="33" t="s">
        <v>502</v>
      </c>
      <c r="C72" s="33" t="s">
        <v>503</v>
      </c>
      <c r="D72" s="33" t="s">
        <v>525</v>
      </c>
      <c r="E72" s="33" t="s">
        <v>253</v>
      </c>
      <c r="F72" s="33" t="s">
        <v>526</v>
      </c>
      <c r="G72" s="33" t="s">
        <v>527</v>
      </c>
      <c r="H72" s="33" t="s">
        <v>248</v>
      </c>
      <c r="I72" s="4" t="s">
        <v>202</v>
      </c>
      <c r="J72" s="33" t="s">
        <v>195</v>
      </c>
      <c r="K72" s="33" t="s">
        <v>196</v>
      </c>
      <c r="L72" s="33" t="s">
        <v>202</v>
      </c>
    </row>
    <row r="73" spans="1:12" ht="27" x14ac:dyDescent="0.4">
      <c r="A73" s="4" t="s">
        <v>501</v>
      </c>
      <c r="B73" s="33" t="s">
        <v>502</v>
      </c>
      <c r="C73" s="33" t="s">
        <v>503</v>
      </c>
      <c r="D73" s="33" t="s">
        <v>528</v>
      </c>
      <c r="E73" s="33" t="s">
        <v>253</v>
      </c>
      <c r="F73" s="33" t="s">
        <v>529</v>
      </c>
      <c r="G73" s="33" t="s">
        <v>530</v>
      </c>
      <c r="H73" s="33" t="s">
        <v>531</v>
      </c>
      <c r="I73" s="4" t="s">
        <v>194</v>
      </c>
      <c r="J73" s="33" t="s">
        <v>532</v>
      </c>
      <c r="K73" s="33" t="s">
        <v>196</v>
      </c>
      <c r="L73" s="33" t="s">
        <v>202</v>
      </c>
    </row>
    <row r="74" spans="1:12" ht="27" x14ac:dyDescent="0.4">
      <c r="A74" s="4" t="s">
        <v>501</v>
      </c>
      <c r="B74" s="33" t="s">
        <v>502</v>
      </c>
      <c r="C74" s="33" t="s">
        <v>503</v>
      </c>
      <c r="D74" s="33" t="s">
        <v>533</v>
      </c>
      <c r="E74" s="33" t="s">
        <v>253</v>
      </c>
      <c r="F74" s="33" t="s">
        <v>534</v>
      </c>
      <c r="G74" s="33" t="s">
        <v>535</v>
      </c>
      <c r="H74" s="33" t="s">
        <v>536</v>
      </c>
      <c r="I74" s="4" t="s">
        <v>202</v>
      </c>
      <c r="J74" s="33" t="s">
        <v>537</v>
      </c>
      <c r="K74" s="33" t="s">
        <v>538</v>
      </c>
      <c r="L74" s="33" t="s">
        <v>311</v>
      </c>
    </row>
    <row r="75" spans="1:12" ht="67.5" x14ac:dyDescent="0.4">
      <c r="A75" s="4" t="s">
        <v>501</v>
      </c>
      <c r="B75" s="33" t="s">
        <v>502</v>
      </c>
      <c r="C75" s="33" t="s">
        <v>503</v>
      </c>
      <c r="D75" s="33" t="s">
        <v>539</v>
      </c>
      <c r="E75" s="33" t="s">
        <v>253</v>
      </c>
      <c r="F75" s="33" t="s">
        <v>540</v>
      </c>
      <c r="G75" s="33" t="s">
        <v>541</v>
      </c>
      <c r="H75" s="33" t="s">
        <v>542</v>
      </c>
      <c r="I75" s="4" t="s">
        <v>194</v>
      </c>
      <c r="J75" s="33" t="s">
        <v>195</v>
      </c>
      <c r="K75" s="33" t="s">
        <v>543</v>
      </c>
      <c r="L75" s="33" t="s">
        <v>202</v>
      </c>
    </row>
    <row r="76" spans="1:12" ht="67.5" x14ac:dyDescent="0.4">
      <c r="A76" s="4" t="s">
        <v>501</v>
      </c>
      <c r="B76" s="33" t="s">
        <v>502</v>
      </c>
      <c r="C76" s="33" t="s">
        <v>503</v>
      </c>
      <c r="D76" s="33" t="s">
        <v>544</v>
      </c>
      <c r="E76" s="33" t="s">
        <v>253</v>
      </c>
      <c r="F76" s="33" t="s">
        <v>545</v>
      </c>
      <c r="G76" s="33" t="s">
        <v>546</v>
      </c>
      <c r="H76" s="33" t="s">
        <v>547</v>
      </c>
      <c r="I76" s="4" t="s">
        <v>194</v>
      </c>
      <c r="J76" s="33" t="s">
        <v>195</v>
      </c>
      <c r="K76" s="33" t="s">
        <v>548</v>
      </c>
      <c r="L76" s="33" t="s">
        <v>202</v>
      </c>
    </row>
    <row r="77" spans="1:12" ht="67.5" x14ac:dyDescent="0.4">
      <c r="A77" s="4" t="s">
        <v>501</v>
      </c>
      <c r="B77" s="33" t="s">
        <v>502</v>
      </c>
      <c r="C77" s="33" t="s">
        <v>503</v>
      </c>
      <c r="D77" s="33" t="s">
        <v>549</v>
      </c>
      <c r="E77" s="33" t="s">
        <v>253</v>
      </c>
      <c r="F77" s="33" t="s">
        <v>550</v>
      </c>
      <c r="G77" s="33" t="s">
        <v>551</v>
      </c>
      <c r="H77" s="33" t="s">
        <v>547</v>
      </c>
      <c r="I77" s="4" t="s">
        <v>194</v>
      </c>
      <c r="J77" s="33" t="s">
        <v>195</v>
      </c>
      <c r="K77" s="33" t="s">
        <v>548</v>
      </c>
      <c r="L77" s="33" t="s">
        <v>202</v>
      </c>
    </row>
    <row r="78" spans="1:12" ht="27" x14ac:dyDescent="0.4">
      <c r="A78" s="4" t="s">
        <v>501</v>
      </c>
      <c r="B78" s="33" t="s">
        <v>502</v>
      </c>
      <c r="C78" s="33" t="s">
        <v>552</v>
      </c>
      <c r="D78" s="33" t="s">
        <v>553</v>
      </c>
      <c r="E78" s="33" t="s">
        <v>253</v>
      </c>
      <c r="F78" s="33" t="s">
        <v>554</v>
      </c>
      <c r="G78" s="33" t="s">
        <v>555</v>
      </c>
      <c r="H78" s="33" t="s">
        <v>556</v>
      </c>
      <c r="I78" s="4" t="s">
        <v>202</v>
      </c>
      <c r="J78" s="33" t="s">
        <v>195</v>
      </c>
      <c r="K78" s="33" t="s">
        <v>196</v>
      </c>
    </row>
    <row r="79" spans="1:12" ht="40.5" x14ac:dyDescent="0.4">
      <c r="A79" s="4" t="s">
        <v>501</v>
      </c>
      <c r="B79" s="33" t="s">
        <v>502</v>
      </c>
      <c r="C79" s="33" t="s">
        <v>552</v>
      </c>
      <c r="D79" s="33" t="s">
        <v>557</v>
      </c>
      <c r="E79" s="33" t="s">
        <v>253</v>
      </c>
      <c r="F79" s="33" t="s">
        <v>558</v>
      </c>
      <c r="G79" s="33" t="s">
        <v>559</v>
      </c>
      <c r="H79" s="33" t="s">
        <v>560</v>
      </c>
      <c r="I79" s="4" t="s">
        <v>202</v>
      </c>
      <c r="J79" s="33" t="s">
        <v>195</v>
      </c>
      <c r="K79" s="33" t="s">
        <v>196</v>
      </c>
    </row>
    <row r="80" spans="1:12" ht="27" x14ac:dyDescent="0.4">
      <c r="A80" s="4" t="s">
        <v>501</v>
      </c>
      <c r="B80" s="33" t="s">
        <v>502</v>
      </c>
      <c r="C80" s="33" t="s">
        <v>552</v>
      </c>
      <c r="D80" s="33" t="s">
        <v>561</v>
      </c>
      <c r="E80" s="33" t="s">
        <v>253</v>
      </c>
      <c r="F80" s="33" t="s">
        <v>562</v>
      </c>
      <c r="G80" s="33" t="s">
        <v>563</v>
      </c>
      <c r="H80" s="33" t="s">
        <v>564</v>
      </c>
      <c r="I80" s="4" t="s">
        <v>202</v>
      </c>
      <c r="J80" s="33" t="s">
        <v>195</v>
      </c>
      <c r="K80" s="33" t="s">
        <v>196</v>
      </c>
    </row>
    <row r="81" spans="1:12" x14ac:dyDescent="0.4">
      <c r="A81" s="4" t="s">
        <v>501</v>
      </c>
      <c r="B81" s="33" t="s">
        <v>502</v>
      </c>
      <c r="C81" s="33" t="s">
        <v>552</v>
      </c>
      <c r="D81" s="33" t="s">
        <v>565</v>
      </c>
      <c r="E81" s="33" t="s">
        <v>253</v>
      </c>
      <c r="F81" s="33" t="s">
        <v>566</v>
      </c>
      <c r="G81" s="33" t="s">
        <v>567</v>
      </c>
      <c r="H81" s="33" t="s">
        <v>248</v>
      </c>
      <c r="I81" s="4" t="s">
        <v>202</v>
      </c>
      <c r="J81" s="33" t="s">
        <v>568</v>
      </c>
      <c r="K81" s="33" t="s">
        <v>196</v>
      </c>
      <c r="L81" s="33" t="s">
        <v>197</v>
      </c>
    </row>
    <row r="82" spans="1:12" ht="40.5" x14ac:dyDescent="0.4">
      <c r="A82" s="4" t="s">
        <v>501</v>
      </c>
      <c r="B82" s="33" t="s">
        <v>502</v>
      </c>
      <c r="C82" s="33" t="s">
        <v>552</v>
      </c>
      <c r="D82" s="33" t="s">
        <v>569</v>
      </c>
      <c r="E82" s="33" t="s">
        <v>253</v>
      </c>
      <c r="F82" s="33" t="s">
        <v>570</v>
      </c>
      <c r="G82" s="33" t="s">
        <v>571</v>
      </c>
      <c r="H82" s="33" t="s">
        <v>572</v>
      </c>
      <c r="I82" s="4" t="s">
        <v>202</v>
      </c>
      <c r="J82" s="33" t="s">
        <v>195</v>
      </c>
      <c r="K82" s="33" t="s">
        <v>196</v>
      </c>
      <c r="L82" s="33" t="s">
        <v>197</v>
      </c>
    </row>
    <row r="83" spans="1:12" ht="40.5" x14ac:dyDescent="0.4">
      <c r="A83" s="4" t="s">
        <v>501</v>
      </c>
      <c r="B83" s="33" t="s">
        <v>502</v>
      </c>
      <c r="C83" s="33" t="s">
        <v>573</v>
      </c>
      <c r="D83" s="33" t="s">
        <v>574</v>
      </c>
      <c r="E83" s="33" t="s">
        <v>253</v>
      </c>
      <c r="F83" s="33" t="s">
        <v>575</v>
      </c>
      <c r="G83" s="33" t="s">
        <v>576</v>
      </c>
      <c r="H83" s="33" t="s">
        <v>577</v>
      </c>
      <c r="I83" s="4" t="s">
        <v>202</v>
      </c>
      <c r="J83" s="33" t="s">
        <v>195</v>
      </c>
      <c r="K83" s="33" t="s">
        <v>578</v>
      </c>
      <c r="L83" s="33" t="s">
        <v>579</v>
      </c>
    </row>
    <row r="84" spans="1:12" ht="40.5" x14ac:dyDescent="0.4">
      <c r="A84" s="4" t="s">
        <v>501</v>
      </c>
      <c r="B84" s="33" t="s">
        <v>502</v>
      </c>
      <c r="C84" s="33" t="s">
        <v>573</v>
      </c>
      <c r="D84" s="33" t="s">
        <v>580</v>
      </c>
      <c r="E84" s="33" t="s">
        <v>253</v>
      </c>
      <c r="F84" s="33" t="s">
        <v>581</v>
      </c>
      <c r="G84" s="33" t="s">
        <v>582</v>
      </c>
      <c r="H84" s="33" t="s">
        <v>583</v>
      </c>
      <c r="I84" s="4" t="s">
        <v>202</v>
      </c>
      <c r="J84" s="33" t="s">
        <v>584</v>
      </c>
      <c r="K84" s="33" t="s">
        <v>585</v>
      </c>
      <c r="L84" s="33" t="s">
        <v>202</v>
      </c>
    </row>
    <row r="85" spans="1:12" ht="40.5" x14ac:dyDescent="0.4">
      <c r="A85" s="4" t="s">
        <v>501</v>
      </c>
      <c r="B85" s="33" t="s">
        <v>502</v>
      </c>
      <c r="C85" s="33" t="s">
        <v>573</v>
      </c>
      <c r="D85" s="33" t="s">
        <v>586</v>
      </c>
      <c r="E85" s="33" t="s">
        <v>253</v>
      </c>
      <c r="F85" s="33" t="s">
        <v>587</v>
      </c>
      <c r="G85" s="33" t="s">
        <v>588</v>
      </c>
      <c r="H85" s="33" t="s">
        <v>589</v>
      </c>
      <c r="I85" s="4" t="s">
        <v>202</v>
      </c>
      <c r="J85" s="33" t="s">
        <v>195</v>
      </c>
      <c r="K85" s="33" t="s">
        <v>590</v>
      </c>
      <c r="L85" s="33" t="s">
        <v>202</v>
      </c>
    </row>
    <row r="86" spans="1:12" ht="40.5" x14ac:dyDescent="0.4">
      <c r="A86" s="4" t="s">
        <v>501</v>
      </c>
      <c r="B86" s="33" t="s">
        <v>502</v>
      </c>
      <c r="C86" s="33" t="s">
        <v>573</v>
      </c>
      <c r="D86" s="33" t="s">
        <v>591</v>
      </c>
      <c r="E86" s="33" t="s">
        <v>253</v>
      </c>
      <c r="F86" s="33" t="s">
        <v>592</v>
      </c>
      <c r="G86" s="33" t="s">
        <v>593</v>
      </c>
      <c r="H86" s="33" t="s">
        <v>594</v>
      </c>
      <c r="I86" s="4" t="s">
        <v>202</v>
      </c>
      <c r="J86" s="33" t="s">
        <v>595</v>
      </c>
      <c r="K86" s="33" t="s">
        <v>596</v>
      </c>
      <c r="L86" s="33" t="s">
        <v>197</v>
      </c>
    </row>
    <row r="87" spans="1:12" ht="27" x14ac:dyDescent="0.4">
      <c r="A87" s="4" t="s">
        <v>501</v>
      </c>
      <c r="B87" s="33" t="s">
        <v>502</v>
      </c>
      <c r="C87" s="33" t="s">
        <v>573</v>
      </c>
      <c r="D87" s="33" t="s">
        <v>597</v>
      </c>
      <c r="E87" s="33" t="s">
        <v>253</v>
      </c>
      <c r="F87" s="33" t="s">
        <v>598</v>
      </c>
      <c r="G87" s="33" t="s">
        <v>599</v>
      </c>
      <c r="H87" s="33" t="s">
        <v>600</v>
      </c>
      <c r="I87" s="4" t="s">
        <v>202</v>
      </c>
      <c r="J87" s="33" t="s">
        <v>601</v>
      </c>
      <c r="K87" s="33" t="s">
        <v>578</v>
      </c>
      <c r="L87" s="33" t="s">
        <v>579</v>
      </c>
    </row>
    <row r="88" spans="1:12" ht="40.5" x14ac:dyDescent="0.4">
      <c r="A88" s="4" t="s">
        <v>501</v>
      </c>
      <c r="B88" s="33" t="s">
        <v>502</v>
      </c>
      <c r="C88" s="33" t="s">
        <v>573</v>
      </c>
      <c r="D88" s="33" t="s">
        <v>602</v>
      </c>
      <c r="E88" s="33" t="s">
        <v>253</v>
      </c>
      <c r="F88" s="33" t="s">
        <v>603</v>
      </c>
      <c r="G88" s="33" t="s">
        <v>604</v>
      </c>
      <c r="H88" s="33" t="s">
        <v>605</v>
      </c>
      <c r="I88" s="4" t="s">
        <v>202</v>
      </c>
      <c r="J88" s="33" t="s">
        <v>195</v>
      </c>
      <c r="K88" s="33" t="s">
        <v>606</v>
      </c>
      <c r="L88" s="33" t="s">
        <v>202</v>
      </c>
    </row>
    <row r="89" spans="1:12" ht="27" x14ac:dyDescent="0.4">
      <c r="A89" s="4" t="s">
        <v>501</v>
      </c>
      <c r="B89" s="33" t="s">
        <v>502</v>
      </c>
      <c r="C89" s="33" t="s">
        <v>573</v>
      </c>
      <c r="D89" s="33" t="s">
        <v>607</v>
      </c>
      <c r="E89" s="33" t="s">
        <v>253</v>
      </c>
      <c r="F89" s="33" t="s">
        <v>608</v>
      </c>
      <c r="G89" s="33" t="s">
        <v>609</v>
      </c>
      <c r="H89" s="33" t="s">
        <v>610</v>
      </c>
      <c r="I89" s="4" t="s">
        <v>202</v>
      </c>
      <c r="J89" s="33" t="s">
        <v>611</v>
      </c>
      <c r="K89" s="33" t="s">
        <v>606</v>
      </c>
      <c r="L89" s="33" t="s">
        <v>202</v>
      </c>
    </row>
    <row r="90" spans="1:12" x14ac:dyDescent="0.4">
      <c r="A90" s="4" t="s">
        <v>501</v>
      </c>
      <c r="B90" s="33" t="s">
        <v>502</v>
      </c>
      <c r="C90" s="33" t="s">
        <v>573</v>
      </c>
      <c r="D90" s="33" t="s">
        <v>612</v>
      </c>
      <c r="E90" s="33" t="s">
        <v>253</v>
      </c>
      <c r="F90" s="33" t="s">
        <v>613</v>
      </c>
      <c r="G90" s="33" t="s">
        <v>614</v>
      </c>
      <c r="H90" s="33" t="s">
        <v>615</v>
      </c>
      <c r="I90" s="4" t="s">
        <v>202</v>
      </c>
      <c r="J90" s="33" t="s">
        <v>262</v>
      </c>
      <c r="K90" s="33" t="s">
        <v>196</v>
      </c>
      <c r="L90" s="33" t="s">
        <v>202</v>
      </c>
    </row>
    <row r="91" spans="1:12" x14ac:dyDescent="0.4">
      <c r="A91" s="4" t="s">
        <v>501</v>
      </c>
      <c r="B91" s="33" t="s">
        <v>616</v>
      </c>
      <c r="C91" s="33" t="s">
        <v>617</v>
      </c>
      <c r="D91" s="33" t="s">
        <v>618</v>
      </c>
      <c r="E91" s="33" t="s">
        <v>253</v>
      </c>
      <c r="F91" s="33" t="s">
        <v>619</v>
      </c>
      <c r="G91" s="33" t="s">
        <v>314</v>
      </c>
      <c r="H91" s="33" t="s">
        <v>620</v>
      </c>
      <c r="I91" s="4" t="s">
        <v>202</v>
      </c>
      <c r="J91" s="33" t="s">
        <v>195</v>
      </c>
      <c r="K91" s="33" t="s">
        <v>543</v>
      </c>
      <c r="L91" s="33" t="s">
        <v>202</v>
      </c>
    </row>
    <row r="92" spans="1:12" ht="40.5" x14ac:dyDescent="0.4">
      <c r="A92" s="4" t="s">
        <v>501</v>
      </c>
      <c r="B92" s="33" t="s">
        <v>616</v>
      </c>
      <c r="C92" s="33" t="s">
        <v>621</v>
      </c>
      <c r="D92" s="33" t="s">
        <v>622</v>
      </c>
      <c r="E92" s="33" t="s">
        <v>253</v>
      </c>
      <c r="F92" s="33" t="s">
        <v>623</v>
      </c>
      <c r="G92" s="33" t="s">
        <v>624</v>
      </c>
      <c r="H92" s="33" t="s">
        <v>625</v>
      </c>
      <c r="I92" s="4" t="s">
        <v>202</v>
      </c>
      <c r="J92" s="33" t="s">
        <v>195</v>
      </c>
      <c r="K92" s="33" t="s">
        <v>196</v>
      </c>
    </row>
    <row r="93" spans="1:12" ht="40.5" x14ac:dyDescent="0.4">
      <c r="A93" s="4" t="s">
        <v>501</v>
      </c>
      <c r="B93" s="33" t="s">
        <v>616</v>
      </c>
      <c r="C93" s="33" t="s">
        <v>621</v>
      </c>
      <c r="D93" s="33" t="s">
        <v>626</v>
      </c>
      <c r="E93" s="33" t="s">
        <v>253</v>
      </c>
      <c r="F93" s="33" t="s">
        <v>627</v>
      </c>
      <c r="G93" s="33" t="s">
        <v>628</v>
      </c>
      <c r="H93" s="33" t="s">
        <v>629</v>
      </c>
      <c r="I93" s="4" t="s">
        <v>202</v>
      </c>
      <c r="J93" s="33" t="s">
        <v>630</v>
      </c>
      <c r="K93" s="33" t="s">
        <v>631</v>
      </c>
      <c r="L93" s="33" t="s">
        <v>197</v>
      </c>
    </row>
    <row r="94" spans="1:12" ht="40.5" x14ac:dyDescent="0.4">
      <c r="A94" s="4" t="s">
        <v>501</v>
      </c>
      <c r="B94" s="33" t="s">
        <v>616</v>
      </c>
      <c r="C94" s="33" t="s">
        <v>621</v>
      </c>
      <c r="D94" s="33" t="s">
        <v>632</v>
      </c>
      <c r="E94" s="33" t="s">
        <v>253</v>
      </c>
      <c r="F94" s="33" t="s">
        <v>633</v>
      </c>
      <c r="G94" s="33" t="s">
        <v>634</v>
      </c>
      <c r="H94" s="33" t="s">
        <v>635</v>
      </c>
      <c r="I94" s="4" t="s">
        <v>194</v>
      </c>
      <c r="J94" s="33" t="s">
        <v>262</v>
      </c>
      <c r="K94" s="33" t="s">
        <v>196</v>
      </c>
      <c r="L94" s="33" t="s">
        <v>197</v>
      </c>
    </row>
    <row r="95" spans="1:12" ht="27" x14ac:dyDescent="0.4">
      <c r="A95" s="4" t="s">
        <v>501</v>
      </c>
      <c r="B95" s="33" t="s">
        <v>616</v>
      </c>
      <c r="C95" s="33" t="s">
        <v>621</v>
      </c>
      <c r="D95" s="33" t="s">
        <v>636</v>
      </c>
      <c r="E95" s="33" t="s">
        <v>253</v>
      </c>
      <c r="F95" s="33" t="s">
        <v>637</v>
      </c>
      <c r="G95" s="33" t="s">
        <v>638</v>
      </c>
      <c r="H95" s="33" t="s">
        <v>269</v>
      </c>
      <c r="I95" s="4" t="s">
        <v>202</v>
      </c>
      <c r="J95" s="33" t="s">
        <v>639</v>
      </c>
      <c r="K95" s="33" t="s">
        <v>196</v>
      </c>
    </row>
    <row r="96" spans="1:12" ht="40.5" x14ac:dyDescent="0.4">
      <c r="A96" s="4" t="s">
        <v>501</v>
      </c>
      <c r="B96" s="33" t="s">
        <v>616</v>
      </c>
      <c r="C96" s="33" t="s">
        <v>621</v>
      </c>
      <c r="D96" s="33" t="s">
        <v>640</v>
      </c>
      <c r="E96" s="33" t="s">
        <v>253</v>
      </c>
      <c r="F96" s="33" t="s">
        <v>641</v>
      </c>
      <c r="G96" s="33" t="s">
        <v>642</v>
      </c>
      <c r="H96" s="33" t="s">
        <v>643</v>
      </c>
      <c r="I96" s="4" t="s">
        <v>202</v>
      </c>
      <c r="J96" s="33" t="s">
        <v>639</v>
      </c>
      <c r="K96" s="33" t="s">
        <v>196</v>
      </c>
    </row>
    <row r="97" spans="1:12" ht="40.5" x14ac:dyDescent="0.4">
      <c r="A97" s="4" t="s">
        <v>501</v>
      </c>
      <c r="B97" s="33" t="s">
        <v>616</v>
      </c>
      <c r="C97" s="33" t="s">
        <v>621</v>
      </c>
      <c r="D97" s="33" t="s">
        <v>644</v>
      </c>
      <c r="E97" s="33" t="s">
        <v>253</v>
      </c>
      <c r="F97" s="33" t="s">
        <v>645</v>
      </c>
      <c r="G97" s="33" t="s">
        <v>646</v>
      </c>
      <c r="H97" s="33" t="s">
        <v>647</v>
      </c>
      <c r="I97" s="4" t="s">
        <v>202</v>
      </c>
      <c r="J97" s="33" t="s">
        <v>648</v>
      </c>
      <c r="K97" s="33" t="s">
        <v>649</v>
      </c>
    </row>
    <row r="98" spans="1:12" ht="27" x14ac:dyDescent="0.4">
      <c r="A98" s="4" t="s">
        <v>501</v>
      </c>
      <c r="B98" s="33" t="s">
        <v>616</v>
      </c>
      <c r="C98" s="33" t="s">
        <v>621</v>
      </c>
      <c r="D98" s="33" t="s">
        <v>650</v>
      </c>
      <c r="E98" s="33" t="s">
        <v>253</v>
      </c>
      <c r="F98" s="33" t="s">
        <v>651</v>
      </c>
      <c r="G98" s="33" t="s">
        <v>652</v>
      </c>
      <c r="H98" s="33" t="s">
        <v>653</v>
      </c>
      <c r="I98" s="4" t="s">
        <v>194</v>
      </c>
      <c r="J98" s="33" t="s">
        <v>648</v>
      </c>
      <c r="K98" s="33" t="s">
        <v>196</v>
      </c>
      <c r="L98" s="33" t="s">
        <v>197</v>
      </c>
    </row>
    <row r="99" spans="1:12" ht="27" x14ac:dyDescent="0.4">
      <c r="A99" s="4" t="s">
        <v>501</v>
      </c>
      <c r="B99" s="33" t="s">
        <v>616</v>
      </c>
      <c r="C99" s="33" t="s">
        <v>621</v>
      </c>
      <c r="D99" s="33" t="s">
        <v>654</v>
      </c>
      <c r="E99" s="33" t="s">
        <v>253</v>
      </c>
      <c r="F99" s="33" t="s">
        <v>655</v>
      </c>
      <c r="G99" s="33" t="s">
        <v>656</v>
      </c>
      <c r="H99" s="33" t="s">
        <v>657</v>
      </c>
      <c r="I99" s="4" t="s">
        <v>202</v>
      </c>
      <c r="J99" s="33" t="s">
        <v>658</v>
      </c>
      <c r="K99" s="33" t="s">
        <v>466</v>
      </c>
      <c r="L99" s="33" t="s">
        <v>438</v>
      </c>
    </row>
    <row r="100" spans="1:12" ht="40.5" x14ac:dyDescent="0.4">
      <c r="A100" s="4" t="s">
        <v>501</v>
      </c>
      <c r="B100" s="33" t="s">
        <v>616</v>
      </c>
      <c r="C100" s="33" t="s">
        <v>621</v>
      </c>
      <c r="D100" s="33" t="s">
        <v>659</v>
      </c>
      <c r="E100" s="33" t="s">
        <v>253</v>
      </c>
      <c r="F100" s="33" t="s">
        <v>660</v>
      </c>
      <c r="G100" s="33" t="s">
        <v>463</v>
      </c>
      <c r="H100" s="33" t="s">
        <v>464</v>
      </c>
      <c r="I100" s="4" t="s">
        <v>202</v>
      </c>
      <c r="J100" s="33" t="s">
        <v>465</v>
      </c>
      <c r="K100" s="33" t="s">
        <v>466</v>
      </c>
      <c r="L100" s="33" t="s">
        <v>579</v>
      </c>
    </row>
    <row r="101" spans="1:12" ht="27" x14ac:dyDescent="0.4">
      <c r="A101" s="4" t="s">
        <v>501</v>
      </c>
      <c r="B101" s="33" t="s">
        <v>616</v>
      </c>
      <c r="C101" s="33" t="s">
        <v>621</v>
      </c>
      <c r="D101" s="33" t="s">
        <v>661</v>
      </c>
      <c r="E101" s="33" t="s">
        <v>253</v>
      </c>
      <c r="F101" s="33" t="s">
        <v>662</v>
      </c>
      <c r="G101" s="33" t="s">
        <v>663</v>
      </c>
      <c r="H101" s="33" t="s">
        <v>664</v>
      </c>
      <c r="I101" s="4" t="s">
        <v>202</v>
      </c>
      <c r="J101" s="33" t="s">
        <v>296</v>
      </c>
      <c r="K101" s="33" t="s">
        <v>466</v>
      </c>
      <c r="L101" s="33" t="s">
        <v>202</v>
      </c>
    </row>
    <row r="102" spans="1:12" ht="27" x14ac:dyDescent="0.4">
      <c r="A102" s="4" t="s">
        <v>501</v>
      </c>
      <c r="B102" s="33" t="s">
        <v>616</v>
      </c>
      <c r="C102" s="33" t="s">
        <v>621</v>
      </c>
      <c r="D102" s="33" t="s">
        <v>665</v>
      </c>
      <c r="E102" s="33" t="s">
        <v>253</v>
      </c>
      <c r="F102" s="33" t="s">
        <v>666</v>
      </c>
      <c r="G102" s="33" t="s">
        <v>663</v>
      </c>
      <c r="H102" s="33" t="s">
        <v>667</v>
      </c>
      <c r="I102" s="4" t="s">
        <v>202</v>
      </c>
      <c r="J102" s="33" t="s">
        <v>296</v>
      </c>
      <c r="K102" s="33" t="s">
        <v>196</v>
      </c>
      <c r="L102" s="33" t="s">
        <v>202</v>
      </c>
    </row>
    <row r="103" spans="1:12" x14ac:dyDescent="0.4">
      <c r="A103" s="4" t="s">
        <v>501</v>
      </c>
      <c r="B103" s="33" t="s">
        <v>616</v>
      </c>
      <c r="C103" s="33" t="s">
        <v>621</v>
      </c>
      <c r="D103" s="33" t="s">
        <v>668</v>
      </c>
      <c r="E103" s="33" t="s">
        <v>253</v>
      </c>
      <c r="F103" s="33" t="s">
        <v>669</v>
      </c>
      <c r="G103" s="33" t="s">
        <v>670</v>
      </c>
      <c r="H103" s="33" t="s">
        <v>671</v>
      </c>
      <c r="I103" s="4" t="s">
        <v>202</v>
      </c>
      <c r="J103" s="33" t="s">
        <v>437</v>
      </c>
      <c r="K103" s="33" t="s">
        <v>672</v>
      </c>
      <c r="L103" s="33" t="s">
        <v>202</v>
      </c>
    </row>
    <row r="104" spans="1:12" ht="54" x14ac:dyDescent="0.4">
      <c r="A104" s="4" t="s">
        <v>501</v>
      </c>
      <c r="B104" s="33" t="s">
        <v>616</v>
      </c>
      <c r="C104" s="33" t="s">
        <v>621</v>
      </c>
      <c r="D104" s="33" t="s">
        <v>673</v>
      </c>
      <c r="E104" s="33" t="s">
        <v>253</v>
      </c>
      <c r="F104" s="33" t="s">
        <v>674</v>
      </c>
      <c r="G104" s="33" t="s">
        <v>675</v>
      </c>
      <c r="H104" s="33" t="s">
        <v>664</v>
      </c>
      <c r="I104" s="4" t="s">
        <v>202</v>
      </c>
      <c r="J104" s="33" t="s">
        <v>676</v>
      </c>
      <c r="K104" s="33" t="s">
        <v>677</v>
      </c>
      <c r="L104" s="33" t="s">
        <v>202</v>
      </c>
    </row>
    <row r="105" spans="1:12" ht="27" x14ac:dyDescent="0.4">
      <c r="A105" s="4" t="s">
        <v>501</v>
      </c>
      <c r="B105" s="33" t="s">
        <v>678</v>
      </c>
      <c r="C105" s="33" t="s">
        <v>679</v>
      </c>
      <c r="D105" s="33" t="s">
        <v>680</v>
      </c>
      <c r="E105" s="33" t="s">
        <v>253</v>
      </c>
      <c r="F105" s="33" t="s">
        <v>681</v>
      </c>
      <c r="G105" s="33" t="s">
        <v>682</v>
      </c>
      <c r="H105" s="33" t="s">
        <v>683</v>
      </c>
      <c r="I105" s="4" t="s">
        <v>194</v>
      </c>
      <c r="J105" s="33" t="s">
        <v>195</v>
      </c>
      <c r="K105" s="33" t="s">
        <v>684</v>
      </c>
      <c r="L105" s="33" t="s">
        <v>202</v>
      </c>
    </row>
    <row r="106" spans="1:12" ht="40.5" x14ac:dyDescent="0.4">
      <c r="A106" s="4" t="s">
        <v>501</v>
      </c>
      <c r="B106" s="33" t="s">
        <v>678</v>
      </c>
      <c r="C106" s="33" t="s">
        <v>679</v>
      </c>
      <c r="D106" s="33" t="s">
        <v>685</v>
      </c>
      <c r="E106" s="33" t="s">
        <v>253</v>
      </c>
      <c r="F106" s="33" t="s">
        <v>686</v>
      </c>
      <c r="G106" s="33" t="s">
        <v>687</v>
      </c>
      <c r="H106" s="33" t="s">
        <v>688</v>
      </c>
      <c r="I106" s="4" t="s">
        <v>194</v>
      </c>
      <c r="J106" s="33" t="s">
        <v>262</v>
      </c>
      <c r="K106" s="33" t="s">
        <v>196</v>
      </c>
      <c r="L106" s="33" t="s">
        <v>202</v>
      </c>
    </row>
    <row r="107" spans="1:12" ht="27" x14ac:dyDescent="0.4">
      <c r="A107" s="4" t="s">
        <v>501</v>
      </c>
      <c r="B107" s="33" t="s">
        <v>678</v>
      </c>
      <c r="C107" s="33" t="s">
        <v>679</v>
      </c>
      <c r="D107" s="33" t="s">
        <v>689</v>
      </c>
      <c r="E107" s="33" t="s">
        <v>253</v>
      </c>
      <c r="F107" s="33" t="s">
        <v>690</v>
      </c>
      <c r="G107" s="33" t="s">
        <v>691</v>
      </c>
      <c r="H107" s="33" t="s">
        <v>692</v>
      </c>
      <c r="I107" s="4" t="s">
        <v>194</v>
      </c>
      <c r="J107" s="33" t="s">
        <v>262</v>
      </c>
      <c r="K107" s="33" t="s">
        <v>196</v>
      </c>
      <c r="L107" s="33" t="s">
        <v>275</v>
      </c>
    </row>
    <row r="108" spans="1:12" x14ac:dyDescent="0.4">
      <c r="A108" s="4" t="s">
        <v>501</v>
      </c>
      <c r="B108" s="33" t="s">
        <v>678</v>
      </c>
      <c r="C108" s="33" t="s">
        <v>679</v>
      </c>
      <c r="D108" s="33" t="s">
        <v>693</v>
      </c>
      <c r="E108" s="33" t="s">
        <v>253</v>
      </c>
      <c r="F108" s="33" t="s">
        <v>694</v>
      </c>
      <c r="G108" s="33" t="s">
        <v>314</v>
      </c>
      <c r="H108" s="33" t="s">
        <v>695</v>
      </c>
      <c r="I108" s="4" t="s">
        <v>202</v>
      </c>
      <c r="J108" s="33" t="s">
        <v>195</v>
      </c>
      <c r="K108" s="33" t="s">
        <v>196</v>
      </c>
      <c r="L108" s="33" t="s">
        <v>202</v>
      </c>
    </row>
    <row r="109" spans="1:12" x14ac:dyDescent="0.4">
      <c r="A109" s="4" t="s">
        <v>501</v>
      </c>
      <c r="B109" s="33" t="s">
        <v>678</v>
      </c>
      <c r="C109" s="33" t="s">
        <v>679</v>
      </c>
      <c r="D109" s="33" t="s">
        <v>696</v>
      </c>
      <c r="E109" s="33" t="s">
        <v>253</v>
      </c>
      <c r="F109" s="33" t="s">
        <v>697</v>
      </c>
      <c r="G109" s="33" t="s">
        <v>698</v>
      </c>
      <c r="H109" s="33" t="s">
        <v>699</v>
      </c>
      <c r="I109" s="4" t="s">
        <v>202</v>
      </c>
      <c r="J109" s="33" t="s">
        <v>700</v>
      </c>
      <c r="K109" s="33" t="s">
        <v>701</v>
      </c>
      <c r="L109" s="33" t="s">
        <v>311</v>
      </c>
    </row>
    <row r="110" spans="1:12" x14ac:dyDescent="0.4">
      <c r="A110" s="4" t="s">
        <v>501</v>
      </c>
      <c r="B110" s="33" t="s">
        <v>678</v>
      </c>
      <c r="C110" s="33" t="s">
        <v>702</v>
      </c>
      <c r="D110" s="33" t="s">
        <v>703</v>
      </c>
      <c r="E110" s="33" t="s">
        <v>253</v>
      </c>
      <c r="F110" s="33" t="s">
        <v>704</v>
      </c>
      <c r="G110" s="33" t="s">
        <v>691</v>
      </c>
      <c r="H110" s="33" t="s">
        <v>695</v>
      </c>
      <c r="I110" s="4" t="s">
        <v>202</v>
      </c>
      <c r="J110" s="33" t="s">
        <v>195</v>
      </c>
      <c r="K110" s="33" t="s">
        <v>196</v>
      </c>
      <c r="L110" s="33" t="s">
        <v>197</v>
      </c>
    </row>
    <row r="111" spans="1:12" ht="54" x14ac:dyDescent="0.4">
      <c r="A111" s="4" t="s">
        <v>501</v>
      </c>
      <c r="B111" s="33" t="s">
        <v>678</v>
      </c>
      <c r="C111" s="33" t="s">
        <v>702</v>
      </c>
      <c r="D111" s="33" t="s">
        <v>705</v>
      </c>
      <c r="E111" s="33" t="s">
        <v>253</v>
      </c>
      <c r="F111" s="33" t="s">
        <v>704</v>
      </c>
      <c r="G111" s="33" t="s">
        <v>691</v>
      </c>
      <c r="H111" s="33" t="s">
        <v>706</v>
      </c>
      <c r="I111" s="4" t="s">
        <v>194</v>
      </c>
      <c r="J111" s="33" t="s">
        <v>195</v>
      </c>
      <c r="K111" s="33" t="s">
        <v>707</v>
      </c>
      <c r="L111" s="33" t="s">
        <v>311</v>
      </c>
    </row>
    <row r="112" spans="1:12" ht="27" x14ac:dyDescent="0.4">
      <c r="A112" s="4" t="s">
        <v>501</v>
      </c>
      <c r="B112" s="33" t="s">
        <v>678</v>
      </c>
      <c r="C112" s="33" t="s">
        <v>702</v>
      </c>
      <c r="D112" s="33" t="s">
        <v>708</v>
      </c>
      <c r="E112" s="33" t="s">
        <v>253</v>
      </c>
      <c r="F112" s="33" t="s">
        <v>709</v>
      </c>
      <c r="G112" s="33" t="s">
        <v>691</v>
      </c>
      <c r="H112" s="33" t="s">
        <v>710</v>
      </c>
      <c r="I112" s="4" t="s">
        <v>202</v>
      </c>
      <c r="K112" s="33" t="s">
        <v>707</v>
      </c>
      <c r="L112" s="33" t="s">
        <v>202</v>
      </c>
    </row>
    <row r="113" spans="1:12" ht="27" x14ac:dyDescent="0.4">
      <c r="A113" s="4" t="s">
        <v>501</v>
      </c>
      <c r="B113" s="33" t="s">
        <v>678</v>
      </c>
      <c r="C113" s="33" t="s">
        <v>702</v>
      </c>
      <c r="D113" s="33" t="s">
        <v>711</v>
      </c>
      <c r="E113" s="33" t="s">
        <v>253</v>
      </c>
      <c r="F113" s="33" t="s">
        <v>709</v>
      </c>
      <c r="G113" s="33" t="s">
        <v>691</v>
      </c>
      <c r="H113" s="33" t="s">
        <v>710</v>
      </c>
      <c r="I113" s="4" t="s">
        <v>202</v>
      </c>
      <c r="J113" s="33" t="s">
        <v>195</v>
      </c>
      <c r="K113" s="33" t="s">
        <v>712</v>
      </c>
      <c r="L113" s="33" t="s">
        <v>202</v>
      </c>
    </row>
    <row r="114" spans="1:12" x14ac:dyDescent="0.4">
      <c r="A114" s="4" t="s">
        <v>501</v>
      </c>
      <c r="B114" s="33" t="s">
        <v>678</v>
      </c>
      <c r="C114" s="33" t="s">
        <v>702</v>
      </c>
      <c r="D114" s="33" t="s">
        <v>713</v>
      </c>
      <c r="E114" s="33" t="s">
        <v>253</v>
      </c>
      <c r="F114" s="33" t="s">
        <v>714</v>
      </c>
      <c r="G114" s="33" t="s">
        <v>691</v>
      </c>
      <c r="H114" s="33" t="s">
        <v>715</v>
      </c>
      <c r="I114" s="4" t="s">
        <v>202</v>
      </c>
      <c r="J114" s="33" t="s">
        <v>195</v>
      </c>
      <c r="K114" s="33" t="s">
        <v>196</v>
      </c>
      <c r="L114" s="33" t="s">
        <v>202</v>
      </c>
    </row>
    <row r="115" spans="1:12" x14ac:dyDescent="0.4">
      <c r="A115" s="4" t="s">
        <v>501</v>
      </c>
      <c r="B115" s="33" t="s">
        <v>678</v>
      </c>
      <c r="C115" s="33" t="s">
        <v>702</v>
      </c>
      <c r="D115" s="33" t="s">
        <v>716</v>
      </c>
      <c r="E115" s="33" t="s">
        <v>253</v>
      </c>
      <c r="F115" s="33" t="s">
        <v>717</v>
      </c>
      <c r="G115" s="33" t="s">
        <v>691</v>
      </c>
      <c r="H115" s="33" t="s">
        <v>718</v>
      </c>
      <c r="I115" s="4" t="s">
        <v>202</v>
      </c>
      <c r="J115" s="33" t="s">
        <v>195</v>
      </c>
      <c r="K115" s="33" t="s">
        <v>196</v>
      </c>
      <c r="L115" s="33" t="s">
        <v>202</v>
      </c>
    </row>
    <row r="116" spans="1:12" x14ac:dyDescent="0.4">
      <c r="A116" s="4" t="s">
        <v>501</v>
      </c>
      <c r="B116" s="33" t="s">
        <v>678</v>
      </c>
      <c r="C116" s="33" t="s">
        <v>702</v>
      </c>
      <c r="D116" s="33" t="s">
        <v>719</v>
      </c>
      <c r="E116" s="33" t="s">
        <v>253</v>
      </c>
      <c r="F116" s="33" t="s">
        <v>720</v>
      </c>
      <c r="G116" s="33" t="s">
        <v>691</v>
      </c>
      <c r="H116" s="33" t="s">
        <v>721</v>
      </c>
      <c r="I116" s="4" t="s">
        <v>202</v>
      </c>
      <c r="J116" s="33" t="s">
        <v>195</v>
      </c>
      <c r="K116" s="33" t="s">
        <v>722</v>
      </c>
      <c r="L116" s="33" t="s">
        <v>202</v>
      </c>
    </row>
    <row r="117" spans="1:12" x14ac:dyDescent="0.4">
      <c r="A117" s="4" t="s">
        <v>501</v>
      </c>
      <c r="B117" s="33" t="s">
        <v>678</v>
      </c>
      <c r="C117" s="33" t="s">
        <v>702</v>
      </c>
      <c r="D117" s="33" t="s">
        <v>723</v>
      </c>
      <c r="E117" s="33" t="s">
        <v>253</v>
      </c>
      <c r="F117" s="33" t="s">
        <v>724</v>
      </c>
      <c r="G117" s="33" t="s">
        <v>691</v>
      </c>
      <c r="H117" s="33" t="s">
        <v>725</v>
      </c>
      <c r="I117" s="4" t="s">
        <v>194</v>
      </c>
      <c r="J117" s="33" t="s">
        <v>195</v>
      </c>
      <c r="K117" s="33" t="s">
        <v>196</v>
      </c>
      <c r="L117" s="33" t="s">
        <v>202</v>
      </c>
    </row>
    <row r="118" spans="1:12" ht="40.5" x14ac:dyDescent="0.4">
      <c r="A118" s="4" t="s">
        <v>501</v>
      </c>
      <c r="B118" s="33" t="s">
        <v>678</v>
      </c>
      <c r="C118" s="33" t="s">
        <v>702</v>
      </c>
      <c r="D118" s="33" t="s">
        <v>726</v>
      </c>
      <c r="E118" s="33" t="s">
        <v>253</v>
      </c>
      <c r="F118" s="33" t="s">
        <v>727</v>
      </c>
      <c r="G118" s="33" t="s">
        <v>728</v>
      </c>
      <c r="H118" s="33" t="s">
        <v>729</v>
      </c>
      <c r="I118" s="4" t="s">
        <v>194</v>
      </c>
      <c r="J118" s="33" t="s">
        <v>262</v>
      </c>
      <c r="K118" s="33" t="s">
        <v>730</v>
      </c>
      <c r="L118" s="33" t="s">
        <v>197</v>
      </c>
    </row>
    <row r="119" spans="1:12" ht="27" x14ac:dyDescent="0.4">
      <c r="A119" s="4" t="s">
        <v>501</v>
      </c>
      <c r="B119" s="33" t="s">
        <v>678</v>
      </c>
      <c r="C119" s="33" t="s">
        <v>702</v>
      </c>
      <c r="D119" s="33" t="s">
        <v>731</v>
      </c>
      <c r="E119" s="33" t="s">
        <v>253</v>
      </c>
      <c r="F119" s="33" t="s">
        <v>732</v>
      </c>
      <c r="G119" s="33" t="s">
        <v>733</v>
      </c>
      <c r="H119" s="33" t="s">
        <v>734</v>
      </c>
      <c r="I119" s="4" t="s">
        <v>202</v>
      </c>
      <c r="J119" s="33" t="s">
        <v>195</v>
      </c>
      <c r="K119" s="33" t="s">
        <v>707</v>
      </c>
      <c r="L119" s="33" t="s">
        <v>202</v>
      </c>
    </row>
    <row r="120" spans="1:12" ht="27" x14ac:dyDescent="0.4">
      <c r="A120" s="4" t="s">
        <v>501</v>
      </c>
      <c r="B120" s="33" t="s">
        <v>678</v>
      </c>
      <c r="C120" s="33" t="s">
        <v>702</v>
      </c>
      <c r="D120" s="33" t="s">
        <v>735</v>
      </c>
      <c r="E120" s="33" t="s">
        <v>253</v>
      </c>
      <c r="F120" s="33" t="s">
        <v>736</v>
      </c>
      <c r="G120" s="33" t="s">
        <v>737</v>
      </c>
      <c r="H120" s="33" t="s">
        <v>738</v>
      </c>
      <c r="I120" s="4" t="s">
        <v>194</v>
      </c>
      <c r="J120" s="33" t="s">
        <v>195</v>
      </c>
      <c r="K120" s="33" t="s">
        <v>196</v>
      </c>
      <c r="L120" s="33" t="s">
        <v>202</v>
      </c>
    </row>
    <row r="121" spans="1:12" x14ac:dyDescent="0.4">
      <c r="A121" s="4" t="s">
        <v>501</v>
      </c>
      <c r="B121" s="33" t="s">
        <v>678</v>
      </c>
      <c r="C121" s="33" t="s">
        <v>702</v>
      </c>
      <c r="D121" s="33" t="s">
        <v>739</v>
      </c>
      <c r="E121" s="33" t="s">
        <v>253</v>
      </c>
      <c r="F121" s="33" t="s">
        <v>740</v>
      </c>
      <c r="G121" s="33" t="s">
        <v>741</v>
      </c>
      <c r="H121" s="33" t="s">
        <v>742</v>
      </c>
      <c r="I121" s="4" t="s">
        <v>202</v>
      </c>
      <c r="J121" s="33" t="s">
        <v>648</v>
      </c>
      <c r="K121" s="33" t="s">
        <v>196</v>
      </c>
      <c r="L121" s="33" t="s">
        <v>202</v>
      </c>
    </row>
    <row r="122" spans="1:12" x14ac:dyDescent="0.4">
      <c r="A122" s="4" t="s">
        <v>501</v>
      </c>
      <c r="B122" s="33" t="s">
        <v>678</v>
      </c>
      <c r="C122" s="33" t="s">
        <v>702</v>
      </c>
      <c r="D122" s="33" t="s">
        <v>743</v>
      </c>
      <c r="E122" s="33" t="s">
        <v>253</v>
      </c>
      <c r="F122" s="33" t="s">
        <v>744</v>
      </c>
      <c r="G122" s="33" t="s">
        <v>737</v>
      </c>
      <c r="H122" s="33" t="s">
        <v>745</v>
      </c>
      <c r="I122" s="4" t="s">
        <v>202</v>
      </c>
      <c r="J122" s="33" t="s">
        <v>648</v>
      </c>
      <c r="K122" s="33" t="s">
        <v>196</v>
      </c>
      <c r="L122" s="33" t="s">
        <v>202</v>
      </c>
    </row>
    <row r="123" spans="1:12" x14ac:dyDescent="0.4">
      <c r="A123" s="4" t="s">
        <v>501</v>
      </c>
      <c r="B123" s="33" t="s">
        <v>678</v>
      </c>
      <c r="C123" s="33" t="s">
        <v>702</v>
      </c>
      <c r="D123" s="33" t="s">
        <v>746</v>
      </c>
      <c r="E123" s="33" t="s">
        <v>253</v>
      </c>
      <c r="F123" s="33" t="s">
        <v>747</v>
      </c>
      <c r="G123" s="33" t="s">
        <v>748</v>
      </c>
      <c r="H123" s="33" t="s">
        <v>749</v>
      </c>
      <c r="I123" s="4" t="s">
        <v>202</v>
      </c>
      <c r="J123" s="33" t="s">
        <v>195</v>
      </c>
      <c r="K123" s="33" t="s">
        <v>196</v>
      </c>
      <c r="L123" s="33" t="s">
        <v>202</v>
      </c>
    </row>
    <row r="124" spans="1:12" x14ac:dyDescent="0.4">
      <c r="A124" s="4" t="s">
        <v>501</v>
      </c>
      <c r="B124" s="33" t="s">
        <v>678</v>
      </c>
      <c r="C124" s="33" t="s">
        <v>702</v>
      </c>
      <c r="D124" s="33" t="s">
        <v>750</v>
      </c>
      <c r="E124" s="33" t="s">
        <v>253</v>
      </c>
      <c r="F124" s="33" t="s">
        <v>751</v>
      </c>
      <c r="G124" s="33" t="s">
        <v>691</v>
      </c>
      <c r="H124" s="33" t="s">
        <v>752</v>
      </c>
      <c r="I124" s="4" t="s">
        <v>202</v>
      </c>
      <c r="J124" s="33" t="s">
        <v>648</v>
      </c>
      <c r="K124" s="33" t="s">
        <v>196</v>
      </c>
      <c r="L124" s="33" t="s">
        <v>202</v>
      </c>
    </row>
    <row r="125" spans="1:12" ht="40.5" x14ac:dyDescent="0.4">
      <c r="A125" s="4" t="s">
        <v>501</v>
      </c>
      <c r="B125" s="33" t="s">
        <v>678</v>
      </c>
      <c r="C125" s="33" t="s">
        <v>702</v>
      </c>
      <c r="D125" s="33" t="s">
        <v>753</v>
      </c>
      <c r="E125" s="33" t="s">
        <v>253</v>
      </c>
      <c r="F125" s="33" t="s">
        <v>754</v>
      </c>
      <c r="G125" s="33" t="s">
        <v>691</v>
      </c>
      <c r="H125" s="33" t="s">
        <v>755</v>
      </c>
      <c r="I125" s="4" t="s">
        <v>194</v>
      </c>
      <c r="J125" s="33" t="s">
        <v>195</v>
      </c>
      <c r="K125" s="33" t="s">
        <v>196</v>
      </c>
      <c r="L125" s="33" t="s">
        <v>202</v>
      </c>
    </row>
    <row r="126" spans="1:12" x14ac:dyDescent="0.4">
      <c r="A126" s="4" t="s">
        <v>501</v>
      </c>
      <c r="B126" s="33" t="s">
        <v>678</v>
      </c>
      <c r="C126" s="33" t="s">
        <v>702</v>
      </c>
      <c r="D126" s="33" t="s">
        <v>756</v>
      </c>
      <c r="E126" s="33" t="s">
        <v>253</v>
      </c>
      <c r="F126" s="33" t="s">
        <v>757</v>
      </c>
      <c r="G126" s="33" t="s">
        <v>691</v>
      </c>
      <c r="H126" s="33" t="s">
        <v>758</v>
      </c>
      <c r="I126" s="4" t="s">
        <v>202</v>
      </c>
      <c r="J126" s="33" t="s">
        <v>648</v>
      </c>
      <c r="K126" s="33" t="s">
        <v>707</v>
      </c>
      <c r="L126" s="33" t="s">
        <v>202</v>
      </c>
    </row>
    <row r="127" spans="1:12" x14ac:dyDescent="0.4">
      <c r="A127" s="4" t="s">
        <v>501</v>
      </c>
      <c r="B127" s="33" t="s">
        <v>678</v>
      </c>
      <c r="C127" s="33" t="s">
        <v>702</v>
      </c>
      <c r="D127" s="33" t="s">
        <v>759</v>
      </c>
      <c r="E127" s="33" t="s">
        <v>253</v>
      </c>
      <c r="F127" s="33" t="s">
        <v>760</v>
      </c>
      <c r="G127" s="33" t="s">
        <v>691</v>
      </c>
      <c r="H127" s="33" t="s">
        <v>761</v>
      </c>
      <c r="I127" s="4" t="s">
        <v>202</v>
      </c>
      <c r="J127" s="33" t="s">
        <v>648</v>
      </c>
      <c r="K127" s="33" t="s">
        <v>707</v>
      </c>
      <c r="L127" s="33" t="s">
        <v>202</v>
      </c>
    </row>
    <row r="128" spans="1:12" x14ac:dyDescent="0.4">
      <c r="A128" s="4" t="s">
        <v>501</v>
      </c>
      <c r="B128" s="33" t="s">
        <v>678</v>
      </c>
      <c r="C128" s="33" t="s">
        <v>702</v>
      </c>
      <c r="D128" s="33" t="s">
        <v>762</v>
      </c>
      <c r="E128" s="33" t="s">
        <v>253</v>
      </c>
      <c r="F128" s="33" t="s">
        <v>763</v>
      </c>
      <c r="G128" s="33" t="s">
        <v>764</v>
      </c>
      <c r="H128" s="33" t="s">
        <v>765</v>
      </c>
      <c r="I128" s="4" t="s">
        <v>202</v>
      </c>
      <c r="J128" s="33" t="s">
        <v>766</v>
      </c>
      <c r="K128" s="33" t="s">
        <v>196</v>
      </c>
      <c r="L128" s="33" t="s">
        <v>202</v>
      </c>
    </row>
    <row r="129" spans="1:12" ht="27" x14ac:dyDescent="0.4">
      <c r="A129" s="4" t="s">
        <v>501</v>
      </c>
      <c r="B129" s="33" t="s">
        <v>678</v>
      </c>
      <c r="C129" s="33" t="s">
        <v>702</v>
      </c>
      <c r="D129" s="33" t="s">
        <v>767</v>
      </c>
      <c r="E129" s="33" t="s">
        <v>253</v>
      </c>
      <c r="F129" s="33" t="s">
        <v>768</v>
      </c>
      <c r="G129" s="33" t="s">
        <v>769</v>
      </c>
      <c r="H129" s="33" t="s">
        <v>770</v>
      </c>
      <c r="I129" s="4" t="s">
        <v>202</v>
      </c>
      <c r="J129" s="33" t="s">
        <v>195</v>
      </c>
      <c r="K129" s="33" t="s">
        <v>196</v>
      </c>
      <c r="L129" s="33" t="s">
        <v>202</v>
      </c>
    </row>
    <row r="130" spans="1:12" ht="54" x14ac:dyDescent="0.4">
      <c r="A130" s="4" t="s">
        <v>501</v>
      </c>
      <c r="B130" s="33" t="s">
        <v>771</v>
      </c>
      <c r="C130" s="33" t="s">
        <v>772</v>
      </c>
      <c r="D130" s="33" t="s">
        <v>773</v>
      </c>
      <c r="E130" s="33" t="s">
        <v>253</v>
      </c>
      <c r="F130" s="33" t="s">
        <v>774</v>
      </c>
      <c r="G130" s="33" t="s">
        <v>775</v>
      </c>
      <c r="H130" s="33" t="s">
        <v>776</v>
      </c>
      <c r="I130" s="4" t="s">
        <v>194</v>
      </c>
      <c r="J130" s="33" t="s">
        <v>777</v>
      </c>
      <c r="K130" s="33" t="s">
        <v>778</v>
      </c>
      <c r="L130" s="33" t="s">
        <v>467</v>
      </c>
    </row>
    <row r="131" spans="1:12" ht="81" x14ac:dyDescent="0.4">
      <c r="A131" s="4" t="s">
        <v>501</v>
      </c>
      <c r="B131" s="33" t="s">
        <v>771</v>
      </c>
      <c r="C131" s="33" t="s">
        <v>779</v>
      </c>
      <c r="D131" s="33" t="s">
        <v>780</v>
      </c>
      <c r="E131" s="33" t="s">
        <v>253</v>
      </c>
      <c r="F131" s="33" t="s">
        <v>781</v>
      </c>
      <c r="G131" s="33" t="s">
        <v>782</v>
      </c>
      <c r="H131" s="33" t="s">
        <v>783</v>
      </c>
      <c r="I131" s="4" t="s">
        <v>194</v>
      </c>
      <c r="J131" s="33" t="s">
        <v>784</v>
      </c>
      <c r="K131" s="33" t="s">
        <v>785</v>
      </c>
      <c r="L131" s="33" t="s">
        <v>579</v>
      </c>
    </row>
    <row r="132" spans="1:12" ht="27" x14ac:dyDescent="0.4">
      <c r="A132" s="4" t="s">
        <v>501</v>
      </c>
      <c r="B132" s="33" t="s">
        <v>771</v>
      </c>
      <c r="C132" s="33" t="s">
        <v>779</v>
      </c>
      <c r="D132" s="33" t="s">
        <v>786</v>
      </c>
      <c r="E132" s="33" t="s">
        <v>253</v>
      </c>
      <c r="F132" s="33" t="s">
        <v>787</v>
      </c>
      <c r="G132" s="33" t="s">
        <v>788</v>
      </c>
      <c r="H132" s="33" t="s">
        <v>789</v>
      </c>
      <c r="I132" s="4" t="s">
        <v>202</v>
      </c>
      <c r="J132" s="33" t="s">
        <v>790</v>
      </c>
      <c r="K132" s="33" t="s">
        <v>791</v>
      </c>
      <c r="L132" s="33" t="s">
        <v>197</v>
      </c>
    </row>
    <row r="133" spans="1:12" ht="67.5" x14ac:dyDescent="0.4">
      <c r="A133" s="4" t="s">
        <v>501</v>
      </c>
      <c r="B133" s="33" t="s">
        <v>771</v>
      </c>
      <c r="C133" s="33" t="s">
        <v>779</v>
      </c>
      <c r="D133" s="33" t="s">
        <v>792</v>
      </c>
      <c r="E133" s="33" t="s">
        <v>253</v>
      </c>
      <c r="F133" s="33" t="s">
        <v>793</v>
      </c>
      <c r="G133" s="33" t="s">
        <v>794</v>
      </c>
      <c r="H133" s="33" t="s">
        <v>795</v>
      </c>
      <c r="I133" s="4" t="s">
        <v>194</v>
      </c>
      <c r="J133" s="33" t="s">
        <v>796</v>
      </c>
      <c r="K133" s="33" t="s">
        <v>797</v>
      </c>
      <c r="L133" s="33" t="s">
        <v>311</v>
      </c>
    </row>
    <row r="134" spans="1:12" ht="67.5" x14ac:dyDescent="0.4">
      <c r="A134" s="4" t="s">
        <v>501</v>
      </c>
      <c r="B134" s="33" t="s">
        <v>771</v>
      </c>
      <c r="C134" s="33" t="s">
        <v>779</v>
      </c>
      <c r="D134" s="33" t="s">
        <v>798</v>
      </c>
      <c r="E134" s="33" t="s">
        <v>253</v>
      </c>
      <c r="F134" s="33" t="s">
        <v>799</v>
      </c>
      <c r="G134" s="33" t="s">
        <v>800</v>
      </c>
      <c r="H134" s="33" t="s">
        <v>801</v>
      </c>
      <c r="I134" s="4" t="s">
        <v>194</v>
      </c>
      <c r="J134" s="33" t="s">
        <v>802</v>
      </c>
      <c r="K134" s="33" t="s">
        <v>803</v>
      </c>
      <c r="L134" s="33" t="s">
        <v>579</v>
      </c>
    </row>
    <row r="135" spans="1:12" ht="54" x14ac:dyDescent="0.4">
      <c r="A135" s="4" t="s">
        <v>501</v>
      </c>
      <c r="B135" s="33" t="s">
        <v>771</v>
      </c>
      <c r="C135" s="33" t="s">
        <v>779</v>
      </c>
      <c r="D135" s="33" t="s">
        <v>804</v>
      </c>
      <c r="E135" s="33" t="s">
        <v>253</v>
      </c>
      <c r="F135" s="33" t="s">
        <v>805</v>
      </c>
      <c r="G135" s="33" t="s">
        <v>806</v>
      </c>
      <c r="H135" s="33" t="s">
        <v>807</v>
      </c>
      <c r="I135" s="4" t="s">
        <v>202</v>
      </c>
      <c r="J135" s="33" t="s">
        <v>808</v>
      </c>
      <c r="K135" s="33" t="s">
        <v>196</v>
      </c>
      <c r="L135" s="33" t="s">
        <v>311</v>
      </c>
    </row>
    <row r="136" spans="1:12" ht="54" x14ac:dyDescent="0.4">
      <c r="A136" s="4" t="s">
        <v>501</v>
      </c>
      <c r="B136" s="33" t="s">
        <v>771</v>
      </c>
      <c r="C136" s="33" t="s">
        <v>779</v>
      </c>
      <c r="D136" s="33" t="s">
        <v>809</v>
      </c>
      <c r="E136" s="33" t="s">
        <v>253</v>
      </c>
      <c r="F136" s="33" t="s">
        <v>810</v>
      </c>
      <c r="G136" s="33" t="s">
        <v>811</v>
      </c>
      <c r="H136" s="33" t="s">
        <v>812</v>
      </c>
      <c r="I136" s="4" t="s">
        <v>194</v>
      </c>
      <c r="J136" s="33" t="s">
        <v>195</v>
      </c>
      <c r="K136" s="33" t="s">
        <v>543</v>
      </c>
      <c r="L136" s="33" t="s">
        <v>813</v>
      </c>
    </row>
    <row r="137" spans="1:12" ht="54" x14ac:dyDescent="0.4">
      <c r="A137" s="4" t="s">
        <v>501</v>
      </c>
      <c r="B137" s="33" t="s">
        <v>771</v>
      </c>
      <c r="C137" s="33" t="s">
        <v>779</v>
      </c>
      <c r="D137" s="33" t="s">
        <v>814</v>
      </c>
      <c r="E137" s="33" t="s">
        <v>253</v>
      </c>
      <c r="F137" s="33" t="s">
        <v>815</v>
      </c>
      <c r="G137" s="33" t="s">
        <v>816</v>
      </c>
      <c r="H137" s="33" t="s">
        <v>817</v>
      </c>
      <c r="I137" s="4" t="s">
        <v>194</v>
      </c>
      <c r="J137" s="33" t="s">
        <v>818</v>
      </c>
      <c r="K137" s="33" t="s">
        <v>543</v>
      </c>
      <c r="L137" s="33" t="s">
        <v>467</v>
      </c>
    </row>
    <row r="138" spans="1:12" ht="40.5" x14ac:dyDescent="0.4">
      <c r="A138" s="4" t="s">
        <v>501</v>
      </c>
      <c r="B138" s="33" t="s">
        <v>771</v>
      </c>
      <c r="C138" s="33" t="s">
        <v>819</v>
      </c>
      <c r="D138" s="33" t="s">
        <v>820</v>
      </c>
      <c r="E138" s="33" t="s">
        <v>253</v>
      </c>
      <c r="F138" s="33" t="s">
        <v>821</v>
      </c>
      <c r="G138" s="33" t="s">
        <v>822</v>
      </c>
      <c r="H138" s="33" t="s">
        <v>823</v>
      </c>
      <c r="I138" s="4" t="s">
        <v>202</v>
      </c>
      <c r="J138" s="33" t="s">
        <v>824</v>
      </c>
      <c r="K138" s="33" t="s">
        <v>825</v>
      </c>
      <c r="L138" s="33" t="s">
        <v>311</v>
      </c>
    </row>
    <row r="139" spans="1:12" ht="40.5" x14ac:dyDescent="0.4">
      <c r="A139" s="4" t="s">
        <v>501</v>
      </c>
      <c r="B139" s="33" t="s">
        <v>771</v>
      </c>
      <c r="C139" s="33" t="s">
        <v>826</v>
      </c>
      <c r="D139" s="33" t="s">
        <v>820</v>
      </c>
      <c r="E139" s="33" t="s">
        <v>253</v>
      </c>
      <c r="F139" s="33" t="s">
        <v>827</v>
      </c>
      <c r="G139" s="33" t="s">
        <v>822</v>
      </c>
      <c r="H139" s="33" t="s">
        <v>828</v>
      </c>
      <c r="I139" s="4" t="s">
        <v>202</v>
      </c>
      <c r="J139" s="33" t="s">
        <v>829</v>
      </c>
      <c r="K139" s="33" t="s">
        <v>797</v>
      </c>
      <c r="L139" s="33" t="s">
        <v>311</v>
      </c>
    </row>
    <row r="140" spans="1:12" ht="27" x14ac:dyDescent="0.4">
      <c r="A140" s="4" t="s">
        <v>830</v>
      </c>
      <c r="B140" s="33" t="s">
        <v>831</v>
      </c>
      <c r="C140" s="33" t="s">
        <v>832</v>
      </c>
      <c r="D140" s="33" t="s">
        <v>833</v>
      </c>
      <c r="E140" s="33" t="s">
        <v>253</v>
      </c>
      <c r="F140" s="33" t="s">
        <v>834</v>
      </c>
      <c r="G140" s="33" t="s">
        <v>835</v>
      </c>
      <c r="H140" s="33" t="s">
        <v>836</v>
      </c>
      <c r="I140" s="4" t="s">
        <v>202</v>
      </c>
      <c r="J140" s="33" t="s">
        <v>195</v>
      </c>
      <c r="K140" s="33" t="s">
        <v>677</v>
      </c>
      <c r="L140" s="33" t="s">
        <v>202</v>
      </c>
    </row>
    <row r="141" spans="1:12" ht="27" x14ac:dyDescent="0.4">
      <c r="A141" s="4" t="s">
        <v>830</v>
      </c>
      <c r="B141" s="33" t="s">
        <v>831</v>
      </c>
      <c r="C141" s="33" t="s">
        <v>832</v>
      </c>
      <c r="D141" s="33" t="s">
        <v>837</v>
      </c>
      <c r="E141" s="33" t="s">
        <v>253</v>
      </c>
      <c r="F141" s="33" t="s">
        <v>838</v>
      </c>
      <c r="G141" s="33" t="s">
        <v>839</v>
      </c>
      <c r="H141" s="33" t="s">
        <v>840</v>
      </c>
      <c r="I141" s="4" t="s">
        <v>202</v>
      </c>
      <c r="J141" s="33" t="s">
        <v>262</v>
      </c>
      <c r="K141" s="33" t="s">
        <v>196</v>
      </c>
      <c r="L141" s="33" t="s">
        <v>202</v>
      </c>
    </row>
    <row r="142" spans="1:12" ht="27" x14ac:dyDescent="0.4">
      <c r="A142" s="4" t="s">
        <v>830</v>
      </c>
      <c r="B142" s="33" t="s">
        <v>831</v>
      </c>
      <c r="C142" s="33" t="s">
        <v>832</v>
      </c>
      <c r="D142" s="33" t="s">
        <v>841</v>
      </c>
      <c r="E142" s="33" t="s">
        <v>253</v>
      </c>
      <c r="F142" s="33" t="s">
        <v>842</v>
      </c>
      <c r="G142" s="33" t="s">
        <v>843</v>
      </c>
      <c r="H142" s="33" t="s">
        <v>844</v>
      </c>
      <c r="I142" s="4" t="s">
        <v>202</v>
      </c>
      <c r="J142" s="33" t="s">
        <v>296</v>
      </c>
      <c r="K142" s="33" t="s">
        <v>196</v>
      </c>
    </row>
    <row r="143" spans="1:12" ht="27" x14ac:dyDescent="0.4">
      <c r="A143" s="4" t="s">
        <v>830</v>
      </c>
      <c r="B143" s="33" t="s">
        <v>831</v>
      </c>
      <c r="C143" s="33" t="s">
        <v>832</v>
      </c>
      <c r="D143" s="33" t="s">
        <v>845</v>
      </c>
      <c r="E143" s="33" t="s">
        <v>253</v>
      </c>
      <c r="F143" s="33" t="s">
        <v>846</v>
      </c>
      <c r="G143" s="33" t="s">
        <v>847</v>
      </c>
      <c r="H143" s="33" t="s">
        <v>848</v>
      </c>
      <c r="I143" s="4" t="s">
        <v>202</v>
      </c>
      <c r="J143" s="33" t="s">
        <v>296</v>
      </c>
      <c r="K143" s="33" t="s">
        <v>196</v>
      </c>
      <c r="L143" s="33" t="s">
        <v>202</v>
      </c>
    </row>
    <row r="144" spans="1:12" ht="27" x14ac:dyDescent="0.4">
      <c r="A144" s="4" t="s">
        <v>830</v>
      </c>
      <c r="B144" s="33" t="s">
        <v>831</v>
      </c>
      <c r="C144" s="33" t="s">
        <v>832</v>
      </c>
      <c r="D144" s="33" t="s">
        <v>849</v>
      </c>
      <c r="E144" s="33" t="s">
        <v>253</v>
      </c>
      <c r="F144" s="33" t="s">
        <v>850</v>
      </c>
      <c r="G144" s="33" t="s">
        <v>851</v>
      </c>
      <c r="H144" s="33" t="s">
        <v>852</v>
      </c>
      <c r="I144" s="4" t="s">
        <v>202</v>
      </c>
      <c r="J144" s="33" t="s">
        <v>296</v>
      </c>
      <c r="K144" s="33" t="s">
        <v>196</v>
      </c>
      <c r="L144" s="33" t="s">
        <v>202</v>
      </c>
    </row>
    <row r="145" spans="1:12" x14ac:dyDescent="0.4">
      <c r="A145" s="4" t="s">
        <v>830</v>
      </c>
      <c r="B145" s="33" t="s">
        <v>831</v>
      </c>
      <c r="C145" s="33" t="s">
        <v>832</v>
      </c>
      <c r="D145" s="33" t="s">
        <v>853</v>
      </c>
      <c r="E145" s="33" t="s">
        <v>253</v>
      </c>
      <c r="F145" s="33" t="s">
        <v>854</v>
      </c>
      <c r="G145" s="33" t="s">
        <v>847</v>
      </c>
      <c r="H145" s="33" t="s">
        <v>855</v>
      </c>
      <c r="I145" s="4" t="s">
        <v>202</v>
      </c>
      <c r="J145" s="33" t="s">
        <v>296</v>
      </c>
      <c r="K145" s="33" t="s">
        <v>196</v>
      </c>
      <c r="L145" s="33" t="s">
        <v>202</v>
      </c>
    </row>
    <row r="146" spans="1:12" ht="27" x14ac:dyDescent="0.4">
      <c r="A146" s="4" t="s">
        <v>830</v>
      </c>
      <c r="B146" s="33" t="s">
        <v>831</v>
      </c>
      <c r="C146" s="33" t="s">
        <v>832</v>
      </c>
      <c r="D146" s="33" t="s">
        <v>856</v>
      </c>
      <c r="E146" s="33" t="s">
        <v>253</v>
      </c>
      <c r="F146" s="33" t="s">
        <v>857</v>
      </c>
      <c r="G146" s="33" t="s">
        <v>847</v>
      </c>
      <c r="H146" s="33" t="s">
        <v>848</v>
      </c>
      <c r="I146" s="4" t="s">
        <v>202</v>
      </c>
      <c r="J146" s="33" t="s">
        <v>296</v>
      </c>
      <c r="K146" s="33" t="s">
        <v>196</v>
      </c>
      <c r="L146" s="33" t="s">
        <v>202</v>
      </c>
    </row>
    <row r="147" spans="1:12" ht="27" x14ac:dyDescent="0.4">
      <c r="A147" s="4" t="s">
        <v>830</v>
      </c>
      <c r="B147" s="33" t="s">
        <v>831</v>
      </c>
      <c r="C147" s="33" t="s">
        <v>832</v>
      </c>
      <c r="D147" s="33" t="s">
        <v>858</v>
      </c>
      <c r="E147" s="33" t="s">
        <v>253</v>
      </c>
      <c r="F147" s="33" t="s">
        <v>859</v>
      </c>
      <c r="G147" s="33" t="s">
        <v>860</v>
      </c>
      <c r="H147" s="33" t="s">
        <v>861</v>
      </c>
      <c r="I147" s="4" t="s">
        <v>202</v>
      </c>
      <c r="J147" s="33" t="s">
        <v>862</v>
      </c>
      <c r="K147" s="33" t="s">
        <v>196</v>
      </c>
      <c r="L147" s="33" t="s">
        <v>202</v>
      </c>
    </row>
    <row r="148" spans="1:12" x14ac:dyDescent="0.4">
      <c r="A148" s="4" t="s">
        <v>830</v>
      </c>
      <c r="B148" s="33" t="s">
        <v>831</v>
      </c>
      <c r="C148" s="33" t="s">
        <v>832</v>
      </c>
      <c r="D148" s="33" t="s">
        <v>863</v>
      </c>
      <c r="E148" s="33" t="s">
        <v>253</v>
      </c>
      <c r="F148" s="33" t="s">
        <v>864</v>
      </c>
      <c r="G148" s="33" t="s">
        <v>865</v>
      </c>
      <c r="H148" s="33" t="s">
        <v>866</v>
      </c>
      <c r="I148" s="4" t="s">
        <v>202</v>
      </c>
      <c r="J148" s="33" t="s">
        <v>867</v>
      </c>
      <c r="K148" s="33" t="s">
        <v>466</v>
      </c>
      <c r="L148" s="33" t="s">
        <v>202</v>
      </c>
    </row>
    <row r="149" spans="1:12" ht="27" x14ac:dyDescent="0.4">
      <c r="A149" s="4" t="s">
        <v>830</v>
      </c>
      <c r="B149" s="33" t="s">
        <v>831</v>
      </c>
      <c r="C149" s="33" t="s">
        <v>868</v>
      </c>
      <c r="D149" s="33" t="s">
        <v>869</v>
      </c>
      <c r="E149" s="33" t="s">
        <v>253</v>
      </c>
      <c r="F149" s="33" t="s">
        <v>870</v>
      </c>
      <c r="G149" s="33" t="s">
        <v>871</v>
      </c>
      <c r="H149" s="33" t="s">
        <v>872</v>
      </c>
      <c r="I149" s="4" t="s">
        <v>202</v>
      </c>
      <c r="J149" s="33" t="s">
        <v>262</v>
      </c>
      <c r="K149" s="33" t="s">
        <v>196</v>
      </c>
      <c r="L149" s="33" t="s">
        <v>197</v>
      </c>
    </row>
    <row r="150" spans="1:12" x14ac:dyDescent="0.4">
      <c r="A150" s="4" t="s">
        <v>830</v>
      </c>
      <c r="B150" s="33" t="s">
        <v>831</v>
      </c>
      <c r="C150" s="33" t="s">
        <v>868</v>
      </c>
      <c r="D150" s="33" t="s">
        <v>873</v>
      </c>
      <c r="E150" s="33" t="s">
        <v>253</v>
      </c>
      <c r="F150" s="33" t="s">
        <v>874</v>
      </c>
      <c r="G150" s="33" t="s">
        <v>875</v>
      </c>
      <c r="H150" s="33" t="s">
        <v>876</v>
      </c>
      <c r="I150" s="4" t="s">
        <v>202</v>
      </c>
      <c r="J150" s="33" t="s">
        <v>877</v>
      </c>
      <c r="K150" s="33" t="s">
        <v>196</v>
      </c>
    </row>
    <row r="151" spans="1:12" ht="27" x14ac:dyDescent="0.4">
      <c r="A151" s="4" t="s">
        <v>830</v>
      </c>
      <c r="B151" s="33" t="s">
        <v>831</v>
      </c>
      <c r="C151" s="33" t="s">
        <v>868</v>
      </c>
      <c r="D151" s="33" t="s">
        <v>878</v>
      </c>
      <c r="E151" s="33" t="s">
        <v>253</v>
      </c>
      <c r="F151" s="33" t="s">
        <v>879</v>
      </c>
      <c r="G151" s="33" t="s">
        <v>880</v>
      </c>
      <c r="H151" s="33" t="s">
        <v>881</v>
      </c>
      <c r="I151" s="4" t="s">
        <v>202</v>
      </c>
      <c r="J151" s="33" t="s">
        <v>296</v>
      </c>
      <c r="K151" s="33" t="s">
        <v>196</v>
      </c>
    </row>
    <row r="152" spans="1:12" ht="54" x14ac:dyDescent="0.4">
      <c r="A152" s="4" t="s">
        <v>830</v>
      </c>
      <c r="B152" s="33" t="s">
        <v>831</v>
      </c>
      <c r="C152" s="33" t="s">
        <v>868</v>
      </c>
      <c r="D152" s="33" t="s">
        <v>882</v>
      </c>
      <c r="E152" s="33" t="s">
        <v>253</v>
      </c>
      <c r="F152" s="33" t="s">
        <v>883</v>
      </c>
      <c r="G152" s="33" t="s">
        <v>884</v>
      </c>
      <c r="H152" s="33" t="s">
        <v>885</v>
      </c>
      <c r="I152" s="4" t="s">
        <v>202</v>
      </c>
      <c r="J152" s="33" t="s">
        <v>296</v>
      </c>
      <c r="K152" s="33" t="s">
        <v>196</v>
      </c>
    </row>
    <row r="153" spans="1:12" x14ac:dyDescent="0.4">
      <c r="A153" s="4" t="s">
        <v>830</v>
      </c>
      <c r="B153" s="33" t="s">
        <v>831</v>
      </c>
      <c r="C153" s="33" t="s">
        <v>868</v>
      </c>
      <c r="D153" s="33" t="s">
        <v>886</v>
      </c>
      <c r="E153" s="33" t="s">
        <v>253</v>
      </c>
      <c r="F153" s="33" t="s">
        <v>887</v>
      </c>
      <c r="G153" s="33" t="s">
        <v>888</v>
      </c>
      <c r="H153" s="33" t="s">
        <v>889</v>
      </c>
      <c r="I153" s="4" t="s">
        <v>202</v>
      </c>
      <c r="J153" s="33" t="s">
        <v>262</v>
      </c>
      <c r="K153" s="33" t="s">
        <v>196</v>
      </c>
    </row>
    <row r="154" spans="1:12" ht="40.5" x14ac:dyDescent="0.4">
      <c r="A154" s="4" t="s">
        <v>830</v>
      </c>
      <c r="B154" s="33" t="s">
        <v>831</v>
      </c>
      <c r="C154" s="33" t="s">
        <v>868</v>
      </c>
      <c r="D154" s="33" t="s">
        <v>890</v>
      </c>
      <c r="E154" s="33" t="s">
        <v>253</v>
      </c>
      <c r="F154" s="33" t="s">
        <v>891</v>
      </c>
      <c r="G154" s="33" t="s">
        <v>892</v>
      </c>
      <c r="H154" s="33" t="s">
        <v>893</v>
      </c>
      <c r="I154" s="4" t="s">
        <v>202</v>
      </c>
      <c r="J154" s="33" t="s">
        <v>262</v>
      </c>
      <c r="K154" s="33" t="s">
        <v>333</v>
      </c>
      <c r="L154" s="33" t="s">
        <v>317</v>
      </c>
    </row>
    <row r="155" spans="1:12" ht="40.5" x14ac:dyDescent="0.4">
      <c r="A155" s="4" t="s">
        <v>830</v>
      </c>
      <c r="B155" s="33" t="s">
        <v>831</v>
      </c>
      <c r="C155" s="33" t="s">
        <v>868</v>
      </c>
      <c r="D155" s="33" t="s">
        <v>894</v>
      </c>
      <c r="E155" s="33" t="s">
        <v>253</v>
      </c>
      <c r="F155" s="33" t="s">
        <v>895</v>
      </c>
      <c r="G155" s="33" t="s">
        <v>896</v>
      </c>
      <c r="H155" s="33" t="s">
        <v>897</v>
      </c>
      <c r="I155" s="4" t="s">
        <v>202</v>
      </c>
      <c r="J155" s="33" t="s">
        <v>898</v>
      </c>
      <c r="K155" s="33" t="s">
        <v>466</v>
      </c>
      <c r="L155" s="33" t="s">
        <v>202</v>
      </c>
    </row>
    <row r="156" spans="1:12" ht="54" x14ac:dyDescent="0.4">
      <c r="A156" s="4" t="s">
        <v>830</v>
      </c>
      <c r="B156" s="33" t="s">
        <v>831</v>
      </c>
      <c r="C156" s="33" t="s">
        <v>868</v>
      </c>
      <c r="D156" s="33" t="s">
        <v>899</v>
      </c>
      <c r="E156" s="33" t="s">
        <v>253</v>
      </c>
      <c r="F156" s="33" t="s">
        <v>900</v>
      </c>
      <c r="G156" s="33" t="s">
        <v>901</v>
      </c>
      <c r="H156" s="33" t="s">
        <v>902</v>
      </c>
      <c r="I156" s="4" t="s">
        <v>202</v>
      </c>
      <c r="J156" s="33" t="s">
        <v>898</v>
      </c>
      <c r="K156" s="33" t="s">
        <v>466</v>
      </c>
      <c r="L156" s="33" t="s">
        <v>202</v>
      </c>
    </row>
    <row r="157" spans="1:12" ht="40.5" x14ac:dyDescent="0.4">
      <c r="A157" s="4" t="s">
        <v>830</v>
      </c>
      <c r="B157" s="33" t="s">
        <v>831</v>
      </c>
      <c r="C157" s="33" t="s">
        <v>868</v>
      </c>
      <c r="D157" s="33" t="s">
        <v>903</v>
      </c>
      <c r="E157" s="33" t="s">
        <v>253</v>
      </c>
      <c r="F157" s="33" t="s">
        <v>904</v>
      </c>
      <c r="G157" s="33" t="s">
        <v>905</v>
      </c>
      <c r="H157" s="33" t="s">
        <v>906</v>
      </c>
      <c r="I157" s="4" t="s">
        <v>202</v>
      </c>
      <c r="J157" s="33" t="s">
        <v>195</v>
      </c>
      <c r="K157" s="33" t="s">
        <v>466</v>
      </c>
      <c r="L157" s="33" t="s">
        <v>202</v>
      </c>
    </row>
    <row r="158" spans="1:12" ht="27" x14ac:dyDescent="0.4">
      <c r="A158" s="4" t="s">
        <v>830</v>
      </c>
      <c r="B158" s="33" t="s">
        <v>831</v>
      </c>
      <c r="C158" s="33" t="s">
        <v>868</v>
      </c>
      <c r="D158" s="33" t="s">
        <v>907</v>
      </c>
      <c r="E158" s="33" t="s">
        <v>253</v>
      </c>
      <c r="F158" s="33" t="s">
        <v>908</v>
      </c>
      <c r="G158" s="33" t="s">
        <v>909</v>
      </c>
      <c r="H158" s="33" t="s">
        <v>910</v>
      </c>
      <c r="I158" s="4" t="s">
        <v>202</v>
      </c>
      <c r="J158" s="33" t="s">
        <v>262</v>
      </c>
      <c r="K158" s="33" t="s">
        <v>196</v>
      </c>
    </row>
    <row r="159" spans="1:12" ht="40.5" x14ac:dyDescent="0.4">
      <c r="A159" s="4" t="s">
        <v>830</v>
      </c>
      <c r="B159" s="33" t="s">
        <v>831</v>
      </c>
      <c r="C159" s="33" t="s">
        <v>868</v>
      </c>
      <c r="D159" s="33" t="s">
        <v>911</v>
      </c>
      <c r="E159" s="33" t="s">
        <v>253</v>
      </c>
      <c r="F159" s="33" t="s">
        <v>912</v>
      </c>
      <c r="G159" s="33" t="s">
        <v>909</v>
      </c>
      <c r="H159" s="33" t="s">
        <v>913</v>
      </c>
      <c r="I159" s="4" t="s">
        <v>202</v>
      </c>
      <c r="J159" s="33" t="s">
        <v>262</v>
      </c>
      <c r="K159" s="33" t="s">
        <v>196</v>
      </c>
    </row>
    <row r="160" spans="1:12" ht="27" x14ac:dyDescent="0.4">
      <c r="A160" s="4" t="s">
        <v>830</v>
      </c>
      <c r="B160" s="33" t="s">
        <v>831</v>
      </c>
      <c r="C160" s="33" t="s">
        <v>868</v>
      </c>
      <c r="D160" s="33" t="s">
        <v>914</v>
      </c>
      <c r="E160" s="33" t="s">
        <v>253</v>
      </c>
      <c r="F160" s="33" t="s">
        <v>915</v>
      </c>
      <c r="G160" s="33" t="s">
        <v>916</v>
      </c>
      <c r="H160" s="33" t="s">
        <v>917</v>
      </c>
      <c r="I160" s="4" t="s">
        <v>202</v>
      </c>
      <c r="J160" s="33" t="s">
        <v>262</v>
      </c>
      <c r="K160" s="33" t="s">
        <v>196</v>
      </c>
      <c r="L160" s="33" t="s">
        <v>317</v>
      </c>
    </row>
    <row r="161" spans="1:12" ht="40.5" x14ac:dyDescent="0.4">
      <c r="A161" s="4" t="s">
        <v>830</v>
      </c>
      <c r="B161" s="33" t="s">
        <v>831</v>
      </c>
      <c r="C161" s="33" t="s">
        <v>868</v>
      </c>
      <c r="D161" s="33" t="s">
        <v>918</v>
      </c>
      <c r="E161" s="33" t="s">
        <v>253</v>
      </c>
      <c r="F161" s="33" t="s">
        <v>919</v>
      </c>
      <c r="G161" s="33" t="s">
        <v>909</v>
      </c>
      <c r="H161" s="33" t="s">
        <v>913</v>
      </c>
      <c r="I161" s="4" t="s">
        <v>202</v>
      </c>
      <c r="J161" s="33" t="s">
        <v>262</v>
      </c>
      <c r="K161" s="33" t="s">
        <v>196</v>
      </c>
    </row>
    <row r="162" spans="1:12" ht="27" x14ac:dyDescent="0.4">
      <c r="A162" s="4" t="s">
        <v>830</v>
      </c>
      <c r="B162" s="33" t="s">
        <v>831</v>
      </c>
      <c r="C162" s="33" t="s">
        <v>868</v>
      </c>
      <c r="D162" s="33" t="s">
        <v>920</v>
      </c>
      <c r="E162" s="33" t="s">
        <v>253</v>
      </c>
      <c r="F162" s="33" t="s">
        <v>921</v>
      </c>
      <c r="G162" s="33" t="s">
        <v>922</v>
      </c>
      <c r="H162" s="33" t="s">
        <v>923</v>
      </c>
      <c r="I162" s="4" t="s">
        <v>202</v>
      </c>
      <c r="J162" s="33" t="s">
        <v>262</v>
      </c>
      <c r="K162" s="33" t="s">
        <v>196</v>
      </c>
      <c r="L162" s="33" t="s">
        <v>202</v>
      </c>
    </row>
    <row r="163" spans="1:12" ht="27" x14ac:dyDescent="0.4">
      <c r="A163" s="4" t="s">
        <v>830</v>
      </c>
      <c r="B163" s="33" t="s">
        <v>831</v>
      </c>
      <c r="C163" s="33" t="s">
        <v>868</v>
      </c>
      <c r="D163" s="33" t="s">
        <v>924</v>
      </c>
      <c r="E163" s="33" t="s">
        <v>253</v>
      </c>
      <c r="F163" s="33" t="s">
        <v>925</v>
      </c>
      <c r="G163" s="33" t="s">
        <v>926</v>
      </c>
      <c r="H163" s="33" t="s">
        <v>927</v>
      </c>
      <c r="I163" s="4" t="s">
        <v>202</v>
      </c>
      <c r="J163" s="33" t="s">
        <v>262</v>
      </c>
      <c r="K163" s="33" t="s">
        <v>196</v>
      </c>
    </row>
    <row r="164" spans="1:12" ht="27" x14ac:dyDescent="0.4">
      <c r="A164" s="4" t="s">
        <v>830</v>
      </c>
      <c r="B164" s="33" t="s">
        <v>831</v>
      </c>
      <c r="C164" s="33" t="s">
        <v>868</v>
      </c>
      <c r="D164" s="33" t="s">
        <v>928</v>
      </c>
      <c r="E164" s="33" t="s">
        <v>253</v>
      </c>
      <c r="F164" s="33" t="s">
        <v>929</v>
      </c>
      <c r="G164" s="33" t="s">
        <v>930</v>
      </c>
      <c r="H164" s="33" t="s">
        <v>931</v>
      </c>
      <c r="I164" s="4" t="s">
        <v>202</v>
      </c>
      <c r="J164" s="33" t="s">
        <v>262</v>
      </c>
      <c r="K164" s="33" t="s">
        <v>196</v>
      </c>
    </row>
    <row r="165" spans="1:12" ht="27" x14ac:dyDescent="0.4">
      <c r="A165" s="4" t="s">
        <v>830</v>
      </c>
      <c r="B165" s="33" t="s">
        <v>831</v>
      </c>
      <c r="C165" s="33" t="s">
        <v>868</v>
      </c>
      <c r="D165" s="33" t="s">
        <v>932</v>
      </c>
      <c r="E165" s="33" t="s">
        <v>253</v>
      </c>
      <c r="F165" s="33" t="s">
        <v>933</v>
      </c>
      <c r="G165" s="33" t="s">
        <v>934</v>
      </c>
      <c r="H165" s="33" t="s">
        <v>935</v>
      </c>
      <c r="I165" s="4" t="s">
        <v>202</v>
      </c>
      <c r="J165" s="33" t="s">
        <v>262</v>
      </c>
      <c r="K165" s="33" t="s">
        <v>196</v>
      </c>
    </row>
    <row r="166" spans="1:12" ht="27" x14ac:dyDescent="0.4">
      <c r="A166" s="4" t="s">
        <v>830</v>
      </c>
      <c r="B166" s="33" t="s">
        <v>831</v>
      </c>
      <c r="C166" s="33" t="s">
        <v>868</v>
      </c>
      <c r="D166" s="33" t="s">
        <v>936</v>
      </c>
      <c r="E166" s="33" t="s">
        <v>253</v>
      </c>
      <c r="F166" s="33" t="s">
        <v>937</v>
      </c>
      <c r="G166" s="33" t="s">
        <v>938</v>
      </c>
      <c r="H166" s="33" t="s">
        <v>939</v>
      </c>
      <c r="I166" s="4" t="s">
        <v>202</v>
      </c>
      <c r="J166" s="33" t="s">
        <v>262</v>
      </c>
      <c r="K166" s="33" t="s">
        <v>196</v>
      </c>
      <c r="L166" s="33" t="s">
        <v>317</v>
      </c>
    </row>
    <row r="167" spans="1:12" ht="27" x14ac:dyDescent="0.4">
      <c r="A167" s="4" t="s">
        <v>830</v>
      </c>
      <c r="B167" s="33" t="s">
        <v>831</v>
      </c>
      <c r="C167" s="33" t="s">
        <v>868</v>
      </c>
      <c r="D167" s="33" t="s">
        <v>940</v>
      </c>
      <c r="E167" s="33" t="s">
        <v>253</v>
      </c>
      <c r="F167" s="33" t="s">
        <v>941</v>
      </c>
      <c r="G167" s="33" t="s">
        <v>942</v>
      </c>
      <c r="H167" s="33" t="s">
        <v>844</v>
      </c>
      <c r="I167" s="4" t="s">
        <v>202</v>
      </c>
      <c r="J167" s="33" t="s">
        <v>296</v>
      </c>
      <c r="K167" s="33" t="s">
        <v>196</v>
      </c>
    </row>
    <row r="168" spans="1:12" ht="27" x14ac:dyDescent="0.4">
      <c r="A168" s="4" t="s">
        <v>830</v>
      </c>
      <c r="B168" s="33" t="s">
        <v>831</v>
      </c>
      <c r="C168" s="33" t="s">
        <v>868</v>
      </c>
      <c r="D168" s="33" t="s">
        <v>943</v>
      </c>
      <c r="E168" s="33" t="s">
        <v>253</v>
      </c>
      <c r="F168" s="33" t="s">
        <v>944</v>
      </c>
      <c r="G168" s="33" t="s">
        <v>945</v>
      </c>
      <c r="H168" s="33" t="s">
        <v>946</v>
      </c>
      <c r="I168" s="4" t="s">
        <v>202</v>
      </c>
      <c r="J168" s="33" t="s">
        <v>262</v>
      </c>
      <c r="K168" s="33" t="s">
        <v>196</v>
      </c>
      <c r="L168" s="33" t="s">
        <v>317</v>
      </c>
    </row>
    <row r="169" spans="1:12" ht="27" x14ac:dyDescent="0.4">
      <c r="A169" s="4" t="s">
        <v>830</v>
      </c>
      <c r="B169" s="33" t="s">
        <v>831</v>
      </c>
      <c r="C169" s="33" t="s">
        <v>868</v>
      </c>
      <c r="D169" s="33" t="s">
        <v>947</v>
      </c>
      <c r="E169" s="33" t="s">
        <v>253</v>
      </c>
      <c r="F169" s="33" t="s">
        <v>948</v>
      </c>
      <c r="G169" s="33" t="s">
        <v>930</v>
      </c>
      <c r="H169" s="33" t="s">
        <v>885</v>
      </c>
      <c r="I169" s="4" t="s">
        <v>202</v>
      </c>
      <c r="J169" s="33" t="s">
        <v>296</v>
      </c>
      <c r="K169" s="33" t="s">
        <v>196</v>
      </c>
    </row>
    <row r="170" spans="1:12" ht="54" x14ac:dyDescent="0.4">
      <c r="A170" s="4" t="s">
        <v>830</v>
      </c>
      <c r="B170" s="33" t="s">
        <v>831</v>
      </c>
      <c r="C170" s="33" t="s">
        <v>868</v>
      </c>
      <c r="D170" s="33" t="s">
        <v>949</v>
      </c>
      <c r="E170" s="33" t="s">
        <v>253</v>
      </c>
      <c r="F170" s="33" t="s">
        <v>950</v>
      </c>
      <c r="G170" s="33" t="s">
        <v>951</v>
      </c>
      <c r="H170" s="33" t="s">
        <v>952</v>
      </c>
      <c r="I170" s="4" t="s">
        <v>202</v>
      </c>
      <c r="J170" s="33" t="s">
        <v>415</v>
      </c>
      <c r="K170" s="33" t="s">
        <v>274</v>
      </c>
      <c r="L170" s="33" t="s">
        <v>317</v>
      </c>
    </row>
    <row r="171" spans="1:12" ht="27" x14ac:dyDescent="0.4">
      <c r="A171" s="4" t="s">
        <v>830</v>
      </c>
      <c r="B171" s="33" t="s">
        <v>831</v>
      </c>
      <c r="C171" s="33" t="s">
        <v>868</v>
      </c>
      <c r="D171" s="33" t="s">
        <v>953</v>
      </c>
      <c r="E171" s="33" t="s">
        <v>253</v>
      </c>
      <c r="F171" s="33" t="s">
        <v>954</v>
      </c>
      <c r="G171" s="33" t="s">
        <v>955</v>
      </c>
      <c r="H171" s="33" t="s">
        <v>956</v>
      </c>
      <c r="I171" s="4" t="s">
        <v>202</v>
      </c>
      <c r="J171" s="33" t="s">
        <v>262</v>
      </c>
      <c r="K171" s="33" t="s">
        <v>196</v>
      </c>
      <c r="L171" s="33" t="s">
        <v>317</v>
      </c>
    </row>
    <row r="172" spans="1:12" ht="27" x14ac:dyDescent="0.4">
      <c r="A172" s="4" t="s">
        <v>830</v>
      </c>
      <c r="B172" s="33" t="s">
        <v>831</v>
      </c>
      <c r="C172" s="33" t="s">
        <v>868</v>
      </c>
      <c r="D172" s="33" t="s">
        <v>957</v>
      </c>
      <c r="E172" s="33" t="s">
        <v>253</v>
      </c>
      <c r="F172" s="33" t="s">
        <v>958</v>
      </c>
      <c r="G172" s="33" t="s">
        <v>959</v>
      </c>
      <c r="H172" s="33" t="s">
        <v>956</v>
      </c>
      <c r="I172" s="4" t="s">
        <v>202</v>
      </c>
      <c r="J172" s="33" t="s">
        <v>262</v>
      </c>
      <c r="K172" s="33" t="s">
        <v>196</v>
      </c>
      <c r="L172" s="33" t="s">
        <v>317</v>
      </c>
    </row>
    <row r="173" spans="1:12" ht="27" x14ac:dyDescent="0.4">
      <c r="A173" s="4" t="s">
        <v>830</v>
      </c>
      <c r="B173" s="33" t="s">
        <v>831</v>
      </c>
      <c r="C173" s="33" t="s">
        <v>868</v>
      </c>
      <c r="D173" s="33" t="s">
        <v>960</v>
      </c>
      <c r="E173" s="33" t="s">
        <v>253</v>
      </c>
      <c r="F173" s="33" t="s">
        <v>961</v>
      </c>
      <c r="G173" s="33" t="s">
        <v>962</v>
      </c>
      <c r="H173" s="33" t="s">
        <v>963</v>
      </c>
      <c r="I173" s="4" t="s">
        <v>202</v>
      </c>
      <c r="J173" s="33" t="s">
        <v>262</v>
      </c>
      <c r="K173" s="33" t="s">
        <v>196</v>
      </c>
      <c r="L173" s="33" t="s">
        <v>317</v>
      </c>
    </row>
    <row r="174" spans="1:12" ht="27" x14ac:dyDescent="0.4">
      <c r="A174" s="4" t="s">
        <v>830</v>
      </c>
      <c r="B174" s="33" t="s">
        <v>831</v>
      </c>
      <c r="C174" s="33" t="s">
        <v>868</v>
      </c>
      <c r="D174" s="33" t="s">
        <v>964</v>
      </c>
      <c r="E174" s="33" t="s">
        <v>253</v>
      </c>
      <c r="F174" s="33" t="s">
        <v>965</v>
      </c>
      <c r="G174" s="33" t="s">
        <v>966</v>
      </c>
      <c r="H174" s="33" t="s">
        <v>956</v>
      </c>
      <c r="I174" s="4" t="s">
        <v>202</v>
      </c>
      <c r="J174" s="33" t="s">
        <v>262</v>
      </c>
      <c r="K174" s="33" t="s">
        <v>196</v>
      </c>
      <c r="L174" s="33" t="s">
        <v>317</v>
      </c>
    </row>
    <row r="175" spans="1:12" ht="27" x14ac:dyDescent="0.4">
      <c r="A175" s="4" t="s">
        <v>830</v>
      </c>
      <c r="B175" s="33" t="s">
        <v>831</v>
      </c>
      <c r="C175" s="33" t="s">
        <v>868</v>
      </c>
      <c r="D175" s="33" t="s">
        <v>967</v>
      </c>
      <c r="E175" s="33" t="s">
        <v>253</v>
      </c>
      <c r="F175" s="33" t="s">
        <v>968</v>
      </c>
      <c r="G175" s="33" t="s">
        <v>969</v>
      </c>
      <c r="H175" s="33" t="s">
        <v>956</v>
      </c>
      <c r="I175" s="4" t="s">
        <v>202</v>
      </c>
      <c r="J175" s="33" t="s">
        <v>262</v>
      </c>
      <c r="K175" s="33" t="s">
        <v>196</v>
      </c>
      <c r="L175" s="33" t="s">
        <v>317</v>
      </c>
    </row>
    <row r="176" spans="1:12" ht="27" x14ac:dyDescent="0.4">
      <c r="A176" s="4" t="s">
        <v>830</v>
      </c>
      <c r="B176" s="33" t="s">
        <v>831</v>
      </c>
      <c r="C176" s="33" t="s">
        <v>868</v>
      </c>
      <c r="D176" s="33" t="s">
        <v>970</v>
      </c>
      <c r="E176" s="33" t="s">
        <v>253</v>
      </c>
      <c r="F176" s="33" t="s">
        <v>971</v>
      </c>
      <c r="G176" s="33" t="s">
        <v>972</v>
      </c>
      <c r="H176" s="33" t="s">
        <v>973</v>
      </c>
      <c r="I176" s="4" t="s">
        <v>202</v>
      </c>
      <c r="J176" s="33" t="s">
        <v>262</v>
      </c>
      <c r="K176" s="33" t="s">
        <v>196</v>
      </c>
      <c r="L176" s="33" t="s">
        <v>317</v>
      </c>
    </row>
    <row r="177" spans="1:12" ht="27" x14ac:dyDescent="0.4">
      <c r="A177" s="4" t="s">
        <v>830</v>
      </c>
      <c r="B177" s="33" t="s">
        <v>831</v>
      </c>
      <c r="C177" s="33" t="s">
        <v>868</v>
      </c>
      <c r="D177" s="33" t="s">
        <v>974</v>
      </c>
      <c r="E177" s="33" t="s">
        <v>253</v>
      </c>
      <c r="F177" s="33" t="s">
        <v>975</v>
      </c>
      <c r="G177" s="33" t="s">
        <v>976</v>
      </c>
      <c r="H177" s="33" t="s">
        <v>977</v>
      </c>
      <c r="I177" s="4" t="s">
        <v>202</v>
      </c>
      <c r="J177" s="33" t="s">
        <v>262</v>
      </c>
      <c r="K177" s="33" t="s">
        <v>196</v>
      </c>
      <c r="L177" s="33" t="s">
        <v>317</v>
      </c>
    </row>
    <row r="178" spans="1:12" ht="27" x14ac:dyDescent="0.4">
      <c r="A178" s="4" t="s">
        <v>830</v>
      </c>
      <c r="B178" s="33" t="s">
        <v>831</v>
      </c>
      <c r="C178" s="33" t="s">
        <v>868</v>
      </c>
      <c r="D178" s="33" t="s">
        <v>978</v>
      </c>
      <c r="E178" s="33" t="s">
        <v>253</v>
      </c>
      <c r="F178" s="33" t="s">
        <v>979</v>
      </c>
      <c r="G178" s="33" t="s">
        <v>980</v>
      </c>
      <c r="H178" s="33" t="s">
        <v>981</v>
      </c>
      <c r="I178" s="4" t="s">
        <v>202</v>
      </c>
      <c r="J178" s="33" t="s">
        <v>601</v>
      </c>
      <c r="K178" s="33" t="s">
        <v>196</v>
      </c>
      <c r="L178" s="33" t="s">
        <v>317</v>
      </c>
    </row>
    <row r="179" spans="1:12" ht="27" x14ac:dyDescent="0.4">
      <c r="A179" s="4" t="s">
        <v>830</v>
      </c>
      <c r="B179" s="33" t="s">
        <v>831</v>
      </c>
      <c r="C179" s="33" t="s">
        <v>868</v>
      </c>
      <c r="D179" s="33" t="s">
        <v>982</v>
      </c>
      <c r="E179" s="33" t="s">
        <v>253</v>
      </c>
      <c r="F179" s="33" t="s">
        <v>983</v>
      </c>
      <c r="G179" s="33" t="s">
        <v>984</v>
      </c>
      <c r="H179" s="33" t="s">
        <v>985</v>
      </c>
      <c r="I179" s="4" t="s">
        <v>202</v>
      </c>
      <c r="J179" s="33" t="s">
        <v>262</v>
      </c>
      <c r="K179" s="33" t="s">
        <v>196</v>
      </c>
      <c r="L179" s="33" t="s">
        <v>317</v>
      </c>
    </row>
    <row r="180" spans="1:12" ht="40.5" x14ac:dyDescent="0.4">
      <c r="A180" s="4" t="s">
        <v>830</v>
      </c>
      <c r="B180" s="33" t="s">
        <v>831</v>
      </c>
      <c r="C180" s="33" t="s">
        <v>868</v>
      </c>
      <c r="D180" s="33" t="s">
        <v>986</v>
      </c>
      <c r="E180" s="33" t="s">
        <v>253</v>
      </c>
      <c r="F180" s="33" t="s">
        <v>987</v>
      </c>
      <c r="G180" s="33" t="s">
        <v>988</v>
      </c>
      <c r="H180" s="33" t="s">
        <v>989</v>
      </c>
      <c r="I180" s="4" t="s">
        <v>202</v>
      </c>
      <c r="J180" s="33" t="s">
        <v>459</v>
      </c>
      <c r="K180" s="33" t="s">
        <v>196</v>
      </c>
      <c r="L180" s="33" t="s">
        <v>317</v>
      </c>
    </row>
    <row r="181" spans="1:12" ht="40.5" x14ac:dyDescent="0.4">
      <c r="A181" s="4" t="s">
        <v>830</v>
      </c>
      <c r="B181" s="33" t="s">
        <v>831</v>
      </c>
      <c r="C181" s="33" t="s">
        <v>868</v>
      </c>
      <c r="D181" s="33" t="s">
        <v>990</v>
      </c>
      <c r="E181" s="33" t="s">
        <v>253</v>
      </c>
      <c r="F181" s="33" t="s">
        <v>991</v>
      </c>
      <c r="G181" s="33" t="s">
        <v>992</v>
      </c>
      <c r="H181" s="33" t="s">
        <v>989</v>
      </c>
      <c r="I181" s="4" t="s">
        <v>202</v>
      </c>
      <c r="J181" s="33" t="s">
        <v>459</v>
      </c>
      <c r="K181" s="33" t="s">
        <v>196</v>
      </c>
      <c r="L181" s="33" t="s">
        <v>317</v>
      </c>
    </row>
    <row r="182" spans="1:12" ht="40.5" x14ac:dyDescent="0.4">
      <c r="A182" s="4" t="s">
        <v>830</v>
      </c>
      <c r="B182" s="33" t="s">
        <v>831</v>
      </c>
      <c r="C182" s="33" t="s">
        <v>868</v>
      </c>
      <c r="D182" s="33" t="s">
        <v>993</v>
      </c>
      <c r="E182" s="33" t="s">
        <v>253</v>
      </c>
      <c r="F182" s="33" t="s">
        <v>994</v>
      </c>
      <c r="G182" s="33" t="s">
        <v>995</v>
      </c>
      <c r="H182" s="33" t="s">
        <v>989</v>
      </c>
      <c r="I182" s="4" t="s">
        <v>202</v>
      </c>
      <c r="J182" s="33" t="s">
        <v>459</v>
      </c>
      <c r="K182" s="33" t="s">
        <v>196</v>
      </c>
      <c r="L182" s="33" t="s">
        <v>317</v>
      </c>
    </row>
    <row r="183" spans="1:12" ht="27" x14ac:dyDescent="0.4">
      <c r="A183" s="4" t="s">
        <v>830</v>
      </c>
      <c r="B183" s="33" t="s">
        <v>831</v>
      </c>
      <c r="C183" s="33" t="s">
        <v>868</v>
      </c>
      <c r="D183" s="33" t="s">
        <v>996</v>
      </c>
      <c r="E183" s="33" t="s">
        <v>253</v>
      </c>
      <c r="F183" s="33" t="s">
        <v>997</v>
      </c>
      <c r="G183" s="33" t="s">
        <v>998</v>
      </c>
      <c r="H183" s="33" t="s">
        <v>999</v>
      </c>
      <c r="I183" s="4" t="s">
        <v>194</v>
      </c>
      <c r="J183" s="33" t="s">
        <v>262</v>
      </c>
      <c r="K183" s="33" t="s">
        <v>1000</v>
      </c>
      <c r="L183" s="33" t="s">
        <v>317</v>
      </c>
    </row>
    <row r="184" spans="1:12" ht="27" x14ac:dyDescent="0.4">
      <c r="A184" s="4" t="s">
        <v>830</v>
      </c>
      <c r="B184" s="33" t="s">
        <v>831</v>
      </c>
      <c r="C184" s="33" t="s">
        <v>868</v>
      </c>
      <c r="D184" s="33" t="s">
        <v>1001</v>
      </c>
      <c r="E184" s="33" t="s">
        <v>253</v>
      </c>
      <c r="F184" s="33" t="s">
        <v>1002</v>
      </c>
      <c r="G184" s="33" t="s">
        <v>1003</v>
      </c>
      <c r="H184" s="33" t="s">
        <v>1004</v>
      </c>
      <c r="I184" s="4" t="s">
        <v>202</v>
      </c>
      <c r="J184" s="33" t="s">
        <v>437</v>
      </c>
      <c r="K184" s="33" t="s">
        <v>196</v>
      </c>
    </row>
    <row r="185" spans="1:12" ht="27" x14ac:dyDescent="0.4">
      <c r="A185" s="4" t="s">
        <v>830</v>
      </c>
      <c r="B185" s="33" t="s">
        <v>831</v>
      </c>
      <c r="C185" s="33" t="s">
        <v>868</v>
      </c>
      <c r="D185" s="33" t="s">
        <v>1005</v>
      </c>
      <c r="E185" s="33" t="s">
        <v>253</v>
      </c>
      <c r="F185" s="33" t="s">
        <v>1006</v>
      </c>
      <c r="G185" s="33" t="s">
        <v>1007</v>
      </c>
      <c r="H185" s="33" t="s">
        <v>1008</v>
      </c>
      <c r="I185" s="4" t="s">
        <v>202</v>
      </c>
      <c r="J185" s="33" t="s">
        <v>601</v>
      </c>
      <c r="K185" s="33" t="s">
        <v>196</v>
      </c>
    </row>
    <row r="186" spans="1:12" ht="27" x14ac:dyDescent="0.4">
      <c r="A186" s="4" t="s">
        <v>830</v>
      </c>
      <c r="B186" s="33" t="s">
        <v>831</v>
      </c>
      <c r="C186" s="33" t="s">
        <v>868</v>
      </c>
      <c r="D186" s="33" t="s">
        <v>1009</v>
      </c>
      <c r="E186" s="33" t="s">
        <v>253</v>
      </c>
      <c r="F186" s="33" t="s">
        <v>1010</v>
      </c>
      <c r="G186" s="33" t="s">
        <v>1011</v>
      </c>
      <c r="H186" s="33" t="s">
        <v>1008</v>
      </c>
      <c r="I186" s="4" t="s">
        <v>202</v>
      </c>
      <c r="J186" s="33" t="s">
        <v>601</v>
      </c>
      <c r="K186" s="33" t="s">
        <v>196</v>
      </c>
    </row>
    <row r="187" spans="1:12" x14ac:dyDescent="0.4">
      <c r="A187" s="4" t="s">
        <v>830</v>
      </c>
      <c r="B187" s="33" t="s">
        <v>831</v>
      </c>
      <c r="C187" s="33" t="s">
        <v>1012</v>
      </c>
      <c r="D187" s="33" t="s">
        <v>1013</v>
      </c>
      <c r="E187" s="33" t="s">
        <v>253</v>
      </c>
      <c r="F187" s="33" t="s">
        <v>1014</v>
      </c>
      <c r="G187" s="33" t="s">
        <v>1015</v>
      </c>
      <c r="H187" s="33" t="s">
        <v>1016</v>
      </c>
      <c r="I187" s="4" t="s">
        <v>202</v>
      </c>
      <c r="J187" s="33" t="s">
        <v>195</v>
      </c>
      <c r="K187" s="33" t="s">
        <v>490</v>
      </c>
      <c r="L187" s="33" t="s">
        <v>202</v>
      </c>
    </row>
    <row r="188" spans="1:12" ht="27" x14ac:dyDescent="0.4">
      <c r="A188" s="4" t="s">
        <v>830</v>
      </c>
      <c r="B188" s="33" t="s">
        <v>831</v>
      </c>
      <c r="C188" s="33" t="s">
        <v>1012</v>
      </c>
      <c r="D188" s="33" t="s">
        <v>1017</v>
      </c>
      <c r="E188" s="33" t="s">
        <v>253</v>
      </c>
      <c r="F188" s="33" t="s">
        <v>1018</v>
      </c>
      <c r="G188" s="33" t="s">
        <v>1019</v>
      </c>
      <c r="H188" s="33" t="s">
        <v>1020</v>
      </c>
      <c r="I188" s="4" t="s">
        <v>202</v>
      </c>
      <c r="J188" s="33" t="s">
        <v>262</v>
      </c>
      <c r="K188" s="33" t="s">
        <v>1021</v>
      </c>
      <c r="L188" s="33" t="s">
        <v>275</v>
      </c>
    </row>
    <row r="189" spans="1:12" x14ac:dyDescent="0.4">
      <c r="A189" s="4" t="s">
        <v>830</v>
      </c>
      <c r="B189" s="33" t="s">
        <v>831</v>
      </c>
      <c r="C189" s="33" t="s">
        <v>1012</v>
      </c>
      <c r="D189" s="33" t="s">
        <v>1022</v>
      </c>
      <c r="E189" s="33" t="s">
        <v>253</v>
      </c>
      <c r="F189" s="33" t="s">
        <v>1023</v>
      </c>
      <c r="G189" s="33" t="s">
        <v>1024</v>
      </c>
      <c r="H189" s="33" t="s">
        <v>1016</v>
      </c>
      <c r="I189" s="4" t="s">
        <v>202</v>
      </c>
      <c r="J189" s="33" t="s">
        <v>262</v>
      </c>
      <c r="K189" s="33" t="s">
        <v>1025</v>
      </c>
      <c r="L189" s="33" t="s">
        <v>202</v>
      </c>
    </row>
    <row r="190" spans="1:12" x14ac:dyDescent="0.4">
      <c r="A190" s="4" t="s">
        <v>830</v>
      </c>
      <c r="B190" s="33" t="s">
        <v>831</v>
      </c>
      <c r="C190" s="33" t="s">
        <v>1026</v>
      </c>
      <c r="D190" s="33" t="s">
        <v>1027</v>
      </c>
      <c r="E190" s="33" t="s">
        <v>253</v>
      </c>
      <c r="F190" s="33" t="s">
        <v>1028</v>
      </c>
      <c r="G190" s="33" t="s">
        <v>1029</v>
      </c>
      <c r="H190" s="33" t="s">
        <v>1030</v>
      </c>
      <c r="I190" s="4" t="s">
        <v>202</v>
      </c>
      <c r="J190" s="33" t="s">
        <v>195</v>
      </c>
      <c r="K190" s="33" t="s">
        <v>196</v>
      </c>
      <c r="L190" s="33" t="s">
        <v>202</v>
      </c>
    </row>
    <row r="191" spans="1:12" x14ac:dyDescent="0.4">
      <c r="A191" s="4" t="s">
        <v>830</v>
      </c>
      <c r="B191" s="33" t="s">
        <v>831</v>
      </c>
      <c r="C191" s="33" t="s">
        <v>1026</v>
      </c>
      <c r="D191" s="33" t="s">
        <v>1031</v>
      </c>
      <c r="E191" s="33" t="s">
        <v>253</v>
      </c>
      <c r="F191" s="33" t="s">
        <v>1032</v>
      </c>
      <c r="G191" s="33" t="s">
        <v>1033</v>
      </c>
      <c r="H191" s="33" t="s">
        <v>1034</v>
      </c>
      <c r="I191" s="4" t="s">
        <v>202</v>
      </c>
      <c r="J191" s="33" t="s">
        <v>195</v>
      </c>
      <c r="K191" s="33" t="s">
        <v>196</v>
      </c>
      <c r="L191" s="33" t="s">
        <v>202</v>
      </c>
    </row>
    <row r="192" spans="1:12" ht="27" x14ac:dyDescent="0.4">
      <c r="A192" s="4" t="s">
        <v>830</v>
      </c>
      <c r="B192" s="33" t="s">
        <v>831</v>
      </c>
      <c r="C192" s="33" t="s">
        <v>1026</v>
      </c>
      <c r="D192" s="33" t="s">
        <v>1035</v>
      </c>
      <c r="E192" s="33" t="s">
        <v>253</v>
      </c>
      <c r="F192" s="33" t="s">
        <v>1036</v>
      </c>
      <c r="G192" s="33" t="s">
        <v>1037</v>
      </c>
      <c r="H192" s="33" t="s">
        <v>1038</v>
      </c>
      <c r="I192" s="4" t="s">
        <v>202</v>
      </c>
      <c r="J192" s="33" t="s">
        <v>195</v>
      </c>
      <c r="K192" s="33" t="s">
        <v>196</v>
      </c>
      <c r="L192" s="33" t="s">
        <v>202</v>
      </c>
    </row>
    <row r="193" spans="1:12" ht="27" x14ac:dyDescent="0.4">
      <c r="A193" s="4" t="s">
        <v>830</v>
      </c>
      <c r="B193" s="33" t="s">
        <v>1039</v>
      </c>
      <c r="C193" s="33" t="s">
        <v>1040</v>
      </c>
      <c r="D193" s="33" t="s">
        <v>1041</v>
      </c>
      <c r="E193" s="33" t="s">
        <v>253</v>
      </c>
      <c r="F193" s="33" t="s">
        <v>1042</v>
      </c>
      <c r="G193" s="33" t="s">
        <v>1043</v>
      </c>
      <c r="H193" s="33" t="s">
        <v>1044</v>
      </c>
      <c r="I193" s="4" t="s">
        <v>202</v>
      </c>
      <c r="J193" s="33" t="s">
        <v>262</v>
      </c>
      <c r="K193" s="33" t="s">
        <v>1045</v>
      </c>
      <c r="L193" s="33" t="s">
        <v>202</v>
      </c>
    </row>
    <row r="194" spans="1:12" ht="27" x14ac:dyDescent="0.4">
      <c r="A194" s="4" t="s">
        <v>830</v>
      </c>
      <c r="B194" s="33" t="s">
        <v>1039</v>
      </c>
      <c r="C194" s="33" t="s">
        <v>1040</v>
      </c>
      <c r="D194" s="33" t="s">
        <v>1046</v>
      </c>
      <c r="E194" s="33" t="s">
        <v>253</v>
      </c>
      <c r="F194" s="33" t="s">
        <v>1047</v>
      </c>
      <c r="G194" s="33" t="s">
        <v>308</v>
      </c>
      <c r="H194" s="33" t="s">
        <v>1048</v>
      </c>
      <c r="I194" s="4" t="s">
        <v>202</v>
      </c>
      <c r="J194" s="33" t="s">
        <v>195</v>
      </c>
      <c r="K194" s="33" t="s">
        <v>1049</v>
      </c>
      <c r="L194" s="33" t="s">
        <v>202</v>
      </c>
    </row>
    <row r="195" spans="1:12" ht="27" x14ac:dyDescent="0.4">
      <c r="A195" s="4" t="s">
        <v>830</v>
      </c>
      <c r="B195" s="33" t="s">
        <v>1039</v>
      </c>
      <c r="C195" s="33" t="s">
        <v>1040</v>
      </c>
      <c r="D195" s="33" t="s">
        <v>1050</v>
      </c>
      <c r="E195" s="33" t="s">
        <v>253</v>
      </c>
      <c r="F195" s="33" t="s">
        <v>1051</v>
      </c>
      <c r="G195" s="33" t="s">
        <v>1052</v>
      </c>
      <c r="H195" s="33" t="s">
        <v>1053</v>
      </c>
      <c r="I195" s="4" t="s">
        <v>202</v>
      </c>
      <c r="J195" s="33" t="s">
        <v>195</v>
      </c>
      <c r="K195" s="33" t="s">
        <v>1054</v>
      </c>
      <c r="L195" s="33" t="s">
        <v>275</v>
      </c>
    </row>
    <row r="196" spans="1:12" x14ac:dyDescent="0.4">
      <c r="A196" s="4" t="s">
        <v>830</v>
      </c>
      <c r="B196" s="33" t="s">
        <v>1039</v>
      </c>
      <c r="C196" s="33" t="s">
        <v>1040</v>
      </c>
      <c r="D196" s="33" t="s">
        <v>1055</v>
      </c>
      <c r="E196" s="33" t="s">
        <v>253</v>
      </c>
      <c r="F196" s="33" t="s">
        <v>1056</v>
      </c>
      <c r="G196" s="33" t="s">
        <v>1057</v>
      </c>
      <c r="H196" s="33" t="s">
        <v>1058</v>
      </c>
      <c r="I196" s="4" t="s">
        <v>202</v>
      </c>
      <c r="J196" s="33" t="s">
        <v>195</v>
      </c>
      <c r="K196" s="33" t="s">
        <v>649</v>
      </c>
      <c r="L196" s="33" t="s">
        <v>202</v>
      </c>
    </row>
    <row r="197" spans="1:12" x14ac:dyDescent="0.4">
      <c r="A197" s="4" t="s">
        <v>830</v>
      </c>
      <c r="B197" s="33" t="s">
        <v>1039</v>
      </c>
      <c r="C197" s="33" t="s">
        <v>1040</v>
      </c>
      <c r="D197" s="33" t="s">
        <v>1059</v>
      </c>
      <c r="E197" s="33" t="s">
        <v>253</v>
      </c>
      <c r="F197" s="33" t="s">
        <v>1060</v>
      </c>
      <c r="G197" s="33" t="s">
        <v>1061</v>
      </c>
      <c r="H197" s="33" t="s">
        <v>1062</v>
      </c>
      <c r="I197" s="4" t="s">
        <v>202</v>
      </c>
      <c r="J197" s="33" t="s">
        <v>262</v>
      </c>
      <c r="K197" s="33" t="s">
        <v>649</v>
      </c>
      <c r="L197" s="33" t="s">
        <v>202</v>
      </c>
    </row>
    <row r="198" spans="1:12" x14ac:dyDescent="0.4">
      <c r="A198" s="4" t="s">
        <v>830</v>
      </c>
      <c r="B198" s="33" t="s">
        <v>1039</v>
      </c>
      <c r="C198" s="33" t="s">
        <v>1040</v>
      </c>
      <c r="D198" s="33" t="s">
        <v>1063</v>
      </c>
      <c r="E198" s="33" t="s">
        <v>253</v>
      </c>
      <c r="F198" s="33" t="s">
        <v>1064</v>
      </c>
      <c r="G198" s="33" t="s">
        <v>1065</v>
      </c>
      <c r="H198" s="33" t="s">
        <v>1066</v>
      </c>
      <c r="I198" s="4" t="s">
        <v>202</v>
      </c>
      <c r="J198" s="33" t="s">
        <v>195</v>
      </c>
      <c r="K198" s="33" t="s">
        <v>649</v>
      </c>
      <c r="L198" s="33" t="s">
        <v>202</v>
      </c>
    </row>
    <row r="199" spans="1:12" x14ac:dyDescent="0.4">
      <c r="A199" s="4" t="s">
        <v>830</v>
      </c>
      <c r="B199" s="33" t="s">
        <v>1039</v>
      </c>
      <c r="C199" s="33" t="s">
        <v>1040</v>
      </c>
      <c r="D199" s="33" t="s">
        <v>1067</v>
      </c>
      <c r="E199" s="33" t="s">
        <v>253</v>
      </c>
      <c r="F199" s="33" t="s">
        <v>1068</v>
      </c>
      <c r="G199" s="33" t="s">
        <v>1069</v>
      </c>
      <c r="H199" s="33" t="s">
        <v>1070</v>
      </c>
      <c r="I199" s="4" t="s">
        <v>202</v>
      </c>
      <c r="J199" s="33" t="s">
        <v>195</v>
      </c>
      <c r="K199" s="33" t="s">
        <v>649</v>
      </c>
      <c r="L199" s="33" t="s">
        <v>202</v>
      </c>
    </row>
    <row r="200" spans="1:12" x14ac:dyDescent="0.4">
      <c r="A200" s="4" t="s">
        <v>830</v>
      </c>
      <c r="B200" s="33" t="s">
        <v>1039</v>
      </c>
      <c r="C200" s="33" t="s">
        <v>1040</v>
      </c>
      <c r="D200" s="33" t="s">
        <v>1071</v>
      </c>
      <c r="E200" s="33" t="s">
        <v>253</v>
      </c>
      <c r="F200" s="33" t="s">
        <v>1060</v>
      </c>
      <c r="G200" s="33" t="s">
        <v>1072</v>
      </c>
      <c r="H200" s="33" t="s">
        <v>1073</v>
      </c>
      <c r="I200" s="4" t="s">
        <v>202</v>
      </c>
      <c r="J200" s="33" t="s">
        <v>195</v>
      </c>
      <c r="K200" s="33" t="s">
        <v>649</v>
      </c>
      <c r="L200" s="33" t="s">
        <v>202</v>
      </c>
    </row>
    <row r="201" spans="1:12" x14ac:dyDescent="0.4">
      <c r="A201" s="4" t="s">
        <v>830</v>
      </c>
      <c r="B201" s="33" t="s">
        <v>1039</v>
      </c>
      <c r="C201" s="33" t="s">
        <v>1040</v>
      </c>
      <c r="D201" s="33" t="s">
        <v>1074</v>
      </c>
      <c r="E201" s="33" t="s">
        <v>253</v>
      </c>
      <c r="F201" s="33" t="s">
        <v>1075</v>
      </c>
      <c r="G201" s="33" t="s">
        <v>1076</v>
      </c>
      <c r="H201" s="33" t="s">
        <v>1077</v>
      </c>
      <c r="I201" s="4" t="s">
        <v>202</v>
      </c>
      <c r="J201" s="33" t="s">
        <v>1078</v>
      </c>
      <c r="K201" s="33" t="s">
        <v>649</v>
      </c>
      <c r="L201" s="33" t="s">
        <v>202</v>
      </c>
    </row>
    <row r="202" spans="1:12" x14ac:dyDescent="0.4">
      <c r="A202" s="4" t="s">
        <v>830</v>
      </c>
      <c r="B202" s="33" t="s">
        <v>1039</v>
      </c>
      <c r="C202" s="33" t="s">
        <v>1040</v>
      </c>
      <c r="D202" s="33" t="s">
        <v>1079</v>
      </c>
      <c r="E202" s="33" t="s">
        <v>253</v>
      </c>
      <c r="F202" s="33" t="s">
        <v>1080</v>
      </c>
      <c r="G202" s="33" t="s">
        <v>1081</v>
      </c>
      <c r="H202" s="33" t="s">
        <v>1082</v>
      </c>
      <c r="I202" s="4" t="s">
        <v>202</v>
      </c>
      <c r="J202" s="33" t="s">
        <v>195</v>
      </c>
      <c r="K202" s="33" t="s">
        <v>649</v>
      </c>
      <c r="L202" s="33" t="s">
        <v>202</v>
      </c>
    </row>
    <row r="203" spans="1:12" x14ac:dyDescent="0.4">
      <c r="A203" s="4" t="s">
        <v>830</v>
      </c>
      <c r="B203" s="33" t="s">
        <v>1039</v>
      </c>
      <c r="C203" s="33" t="s">
        <v>1040</v>
      </c>
      <c r="D203" s="33" t="s">
        <v>618</v>
      </c>
      <c r="E203" s="33" t="s">
        <v>253</v>
      </c>
      <c r="F203" s="33" t="s">
        <v>619</v>
      </c>
      <c r="G203" s="33" t="s">
        <v>1083</v>
      </c>
      <c r="H203" s="33" t="s">
        <v>279</v>
      </c>
      <c r="J203" s="33" t="s">
        <v>195</v>
      </c>
      <c r="K203" s="33" t="s">
        <v>649</v>
      </c>
      <c r="L203" s="33" t="s">
        <v>202</v>
      </c>
    </row>
    <row r="204" spans="1:12" ht="27" x14ac:dyDescent="0.4">
      <c r="A204" s="4" t="s">
        <v>830</v>
      </c>
      <c r="B204" s="33" t="s">
        <v>1039</v>
      </c>
      <c r="C204" s="33" t="s">
        <v>1040</v>
      </c>
      <c r="D204" s="33" t="s">
        <v>1084</v>
      </c>
      <c r="E204" s="33" t="s">
        <v>253</v>
      </c>
      <c r="F204" s="33" t="s">
        <v>1085</v>
      </c>
      <c r="G204" s="33" t="s">
        <v>1086</v>
      </c>
      <c r="H204" s="33" t="s">
        <v>1087</v>
      </c>
      <c r="I204" s="4" t="s">
        <v>202</v>
      </c>
      <c r="J204" s="33" t="s">
        <v>262</v>
      </c>
      <c r="K204" s="33" t="s">
        <v>649</v>
      </c>
      <c r="L204" s="33" t="s">
        <v>202</v>
      </c>
    </row>
    <row r="205" spans="1:12" x14ac:dyDescent="0.4">
      <c r="A205" s="4" t="s">
        <v>830</v>
      </c>
      <c r="B205" s="33" t="s">
        <v>1039</v>
      </c>
      <c r="C205" s="33" t="s">
        <v>1040</v>
      </c>
      <c r="D205" s="33" t="s">
        <v>1088</v>
      </c>
      <c r="E205" s="33" t="s">
        <v>253</v>
      </c>
      <c r="F205" s="33" t="s">
        <v>1089</v>
      </c>
      <c r="G205" s="33" t="s">
        <v>1090</v>
      </c>
      <c r="H205" s="33" t="s">
        <v>1091</v>
      </c>
      <c r="I205" s="4" t="s">
        <v>202</v>
      </c>
      <c r="J205" s="33" t="s">
        <v>437</v>
      </c>
      <c r="K205" s="33" t="s">
        <v>1092</v>
      </c>
      <c r="L205" s="33" t="s">
        <v>202</v>
      </c>
    </row>
    <row r="206" spans="1:12" ht="27" x14ac:dyDescent="0.4">
      <c r="A206" s="4" t="s">
        <v>830</v>
      </c>
      <c r="B206" s="33" t="s">
        <v>1039</v>
      </c>
      <c r="C206" s="33" t="s">
        <v>1040</v>
      </c>
      <c r="D206" s="33" t="s">
        <v>544</v>
      </c>
      <c r="E206" s="33" t="s">
        <v>253</v>
      </c>
      <c r="F206" s="33" t="s">
        <v>1093</v>
      </c>
      <c r="G206" s="33" t="s">
        <v>546</v>
      </c>
      <c r="H206" s="33" t="s">
        <v>1094</v>
      </c>
      <c r="I206" s="4" t="s">
        <v>202</v>
      </c>
      <c r="J206" s="33" t="s">
        <v>195</v>
      </c>
      <c r="K206" s="33" t="s">
        <v>233</v>
      </c>
      <c r="L206" s="33" t="s">
        <v>202</v>
      </c>
    </row>
    <row r="207" spans="1:12" ht="27" x14ac:dyDescent="0.4">
      <c r="A207" s="4" t="s">
        <v>830</v>
      </c>
      <c r="B207" s="33" t="s">
        <v>1039</v>
      </c>
      <c r="C207" s="33" t="s">
        <v>1040</v>
      </c>
      <c r="D207" s="33" t="s">
        <v>1095</v>
      </c>
      <c r="E207" s="33" t="s">
        <v>253</v>
      </c>
      <c r="F207" s="33" t="s">
        <v>1096</v>
      </c>
      <c r="G207" s="33" t="s">
        <v>1097</v>
      </c>
      <c r="H207" s="33" t="s">
        <v>1098</v>
      </c>
      <c r="I207" s="4" t="s">
        <v>202</v>
      </c>
      <c r="J207" s="33" t="s">
        <v>195</v>
      </c>
      <c r="K207" s="33" t="s">
        <v>1099</v>
      </c>
      <c r="L207" s="33" t="s">
        <v>202</v>
      </c>
    </row>
    <row r="208" spans="1:12" x14ac:dyDescent="0.4">
      <c r="A208" s="4" t="s">
        <v>830</v>
      </c>
      <c r="B208" s="33" t="s">
        <v>1039</v>
      </c>
      <c r="C208" s="33" t="s">
        <v>1040</v>
      </c>
      <c r="D208" s="33" t="s">
        <v>1100</v>
      </c>
      <c r="E208" s="33" t="s">
        <v>253</v>
      </c>
      <c r="F208" s="33" t="s">
        <v>1101</v>
      </c>
      <c r="G208" s="33" t="s">
        <v>1102</v>
      </c>
      <c r="H208" s="33" t="s">
        <v>1016</v>
      </c>
      <c r="I208" s="4" t="s">
        <v>202</v>
      </c>
      <c r="J208" s="33" t="s">
        <v>262</v>
      </c>
      <c r="K208" s="33" t="s">
        <v>233</v>
      </c>
      <c r="L208" s="33" t="s">
        <v>202</v>
      </c>
    </row>
    <row r="209" spans="1:12" x14ac:dyDescent="0.4">
      <c r="A209" s="4" t="s">
        <v>830</v>
      </c>
      <c r="B209" s="33" t="s">
        <v>1039</v>
      </c>
      <c r="C209" s="33" t="s">
        <v>1040</v>
      </c>
      <c r="D209" s="33" t="s">
        <v>1103</v>
      </c>
      <c r="E209" s="33" t="s">
        <v>253</v>
      </c>
      <c r="F209" s="33" t="s">
        <v>1104</v>
      </c>
      <c r="G209" s="33" t="s">
        <v>1105</v>
      </c>
      <c r="H209" s="33" t="s">
        <v>1106</v>
      </c>
      <c r="I209" s="4" t="s">
        <v>202</v>
      </c>
      <c r="J209" s="33" t="s">
        <v>262</v>
      </c>
      <c r="K209" s="33" t="s">
        <v>380</v>
      </c>
      <c r="L209" s="33" t="s">
        <v>202</v>
      </c>
    </row>
    <row r="210" spans="1:12" ht="27" x14ac:dyDescent="0.4">
      <c r="A210" s="4" t="s">
        <v>830</v>
      </c>
      <c r="B210" s="33" t="s">
        <v>1039</v>
      </c>
      <c r="C210" s="33" t="s">
        <v>1040</v>
      </c>
      <c r="D210" s="33" t="s">
        <v>1107</v>
      </c>
      <c r="E210" s="33" t="s">
        <v>253</v>
      </c>
      <c r="F210" s="33" t="s">
        <v>1108</v>
      </c>
      <c r="G210" s="33" t="s">
        <v>1109</v>
      </c>
      <c r="H210" s="33" t="s">
        <v>1110</v>
      </c>
      <c r="I210" s="4" t="s">
        <v>202</v>
      </c>
      <c r="J210" s="33" t="s">
        <v>262</v>
      </c>
      <c r="K210" s="33" t="s">
        <v>1111</v>
      </c>
      <c r="L210" s="33" t="s">
        <v>202</v>
      </c>
    </row>
    <row r="211" spans="1:12" ht="27" x14ac:dyDescent="0.4">
      <c r="A211" s="4" t="s">
        <v>830</v>
      </c>
      <c r="B211" s="33" t="s">
        <v>1039</v>
      </c>
      <c r="C211" s="33" t="s">
        <v>1040</v>
      </c>
      <c r="D211" s="33" t="s">
        <v>1112</v>
      </c>
      <c r="E211" s="33" t="s">
        <v>253</v>
      </c>
      <c r="F211" s="33" t="s">
        <v>1113</v>
      </c>
      <c r="G211" s="33" t="s">
        <v>1114</v>
      </c>
      <c r="H211" s="33" t="s">
        <v>1115</v>
      </c>
      <c r="I211" s="4" t="s">
        <v>194</v>
      </c>
      <c r="J211" s="33" t="s">
        <v>1116</v>
      </c>
      <c r="K211" s="33" t="s">
        <v>380</v>
      </c>
      <c r="L211" s="33" t="s">
        <v>197</v>
      </c>
    </row>
    <row r="212" spans="1:12" ht="27" x14ac:dyDescent="0.4">
      <c r="A212" s="4" t="s">
        <v>830</v>
      </c>
      <c r="B212" s="33" t="s">
        <v>1039</v>
      </c>
      <c r="C212" s="33" t="s">
        <v>1040</v>
      </c>
      <c r="D212" s="33" t="s">
        <v>1117</v>
      </c>
      <c r="E212" s="33" t="s">
        <v>253</v>
      </c>
      <c r="F212" s="33" t="s">
        <v>1117</v>
      </c>
      <c r="G212" s="33" t="s">
        <v>1118</v>
      </c>
      <c r="H212" s="33" t="s">
        <v>1119</v>
      </c>
      <c r="I212" s="4" t="s">
        <v>202</v>
      </c>
      <c r="J212" s="33" t="s">
        <v>1120</v>
      </c>
      <c r="K212" s="33" t="s">
        <v>233</v>
      </c>
      <c r="L212" s="33" t="s">
        <v>202</v>
      </c>
    </row>
    <row r="213" spans="1:12" ht="27" x14ac:dyDescent="0.4">
      <c r="A213" s="4" t="s">
        <v>830</v>
      </c>
      <c r="B213" s="33" t="s">
        <v>1039</v>
      </c>
      <c r="C213" s="33" t="s">
        <v>1121</v>
      </c>
      <c r="D213" s="33" t="s">
        <v>1122</v>
      </c>
      <c r="E213" s="33" t="s">
        <v>253</v>
      </c>
      <c r="F213" s="33" t="s">
        <v>1123</v>
      </c>
      <c r="G213" s="33" t="s">
        <v>1124</v>
      </c>
      <c r="H213" s="33" t="s">
        <v>1125</v>
      </c>
      <c r="I213" s="4" t="s">
        <v>202</v>
      </c>
      <c r="J213" s="33" t="s">
        <v>195</v>
      </c>
      <c r="K213" s="33" t="s">
        <v>1126</v>
      </c>
      <c r="L213" s="33" t="s">
        <v>202</v>
      </c>
    </row>
    <row r="214" spans="1:12" ht="40.5" x14ac:dyDescent="0.4">
      <c r="A214" s="4" t="s">
        <v>830</v>
      </c>
      <c r="B214" s="33" t="s">
        <v>1039</v>
      </c>
      <c r="C214" s="33" t="s">
        <v>1121</v>
      </c>
      <c r="D214" s="33" t="s">
        <v>1127</v>
      </c>
      <c r="E214" s="33" t="s">
        <v>253</v>
      </c>
      <c r="F214" s="33" t="s">
        <v>1128</v>
      </c>
      <c r="G214" s="33" t="s">
        <v>1129</v>
      </c>
      <c r="H214" s="33" t="s">
        <v>1130</v>
      </c>
      <c r="I214" s="4" t="s">
        <v>202</v>
      </c>
      <c r="J214" s="33" t="s">
        <v>195</v>
      </c>
      <c r="K214" s="33" t="s">
        <v>1126</v>
      </c>
      <c r="L214" s="33" t="s">
        <v>202</v>
      </c>
    </row>
    <row r="215" spans="1:12" ht="27" x14ac:dyDescent="0.4">
      <c r="A215" s="4" t="s">
        <v>830</v>
      </c>
      <c r="B215" s="33" t="s">
        <v>1039</v>
      </c>
      <c r="C215" s="33" t="s">
        <v>1121</v>
      </c>
      <c r="D215" s="33" t="s">
        <v>1131</v>
      </c>
      <c r="E215" s="33" t="s">
        <v>253</v>
      </c>
      <c r="F215" s="33" t="s">
        <v>1132</v>
      </c>
      <c r="G215" s="33" t="s">
        <v>1133</v>
      </c>
      <c r="H215" s="33" t="s">
        <v>1125</v>
      </c>
      <c r="I215" s="4" t="s">
        <v>202</v>
      </c>
      <c r="J215" s="33" t="s">
        <v>195</v>
      </c>
      <c r="K215" s="33" t="s">
        <v>1126</v>
      </c>
      <c r="L215" s="33" t="s">
        <v>202</v>
      </c>
    </row>
    <row r="216" spans="1:12" x14ac:dyDescent="0.4">
      <c r="A216" s="4" t="s">
        <v>830</v>
      </c>
      <c r="B216" s="33" t="s">
        <v>1039</v>
      </c>
      <c r="C216" s="33" t="s">
        <v>1121</v>
      </c>
      <c r="D216" s="33" t="s">
        <v>1134</v>
      </c>
      <c r="E216" s="33" t="s">
        <v>253</v>
      </c>
      <c r="F216" s="33" t="s">
        <v>1135</v>
      </c>
      <c r="G216" s="33" t="s">
        <v>1136</v>
      </c>
      <c r="H216" s="33" t="s">
        <v>248</v>
      </c>
      <c r="I216" s="4" t="s">
        <v>202</v>
      </c>
      <c r="J216" s="33" t="s">
        <v>195</v>
      </c>
      <c r="K216" s="33" t="s">
        <v>1092</v>
      </c>
      <c r="L216" s="33" t="s">
        <v>202</v>
      </c>
    </row>
    <row r="217" spans="1:12" x14ac:dyDescent="0.4">
      <c r="A217" s="4" t="s">
        <v>830</v>
      </c>
      <c r="B217" s="33" t="s">
        <v>1039</v>
      </c>
      <c r="C217" s="33" t="s">
        <v>1121</v>
      </c>
      <c r="D217" s="33" t="s">
        <v>1137</v>
      </c>
      <c r="E217" s="33" t="s">
        <v>253</v>
      </c>
      <c r="F217" s="33" t="s">
        <v>1138</v>
      </c>
      <c r="G217" s="33" t="s">
        <v>314</v>
      </c>
      <c r="H217" s="33" t="s">
        <v>248</v>
      </c>
      <c r="I217" s="4" t="s">
        <v>202</v>
      </c>
      <c r="J217" s="33" t="s">
        <v>437</v>
      </c>
      <c r="K217" s="33" t="s">
        <v>1139</v>
      </c>
      <c r="L217" s="33" t="s">
        <v>202</v>
      </c>
    </row>
    <row r="218" spans="1:12" x14ac:dyDescent="0.4">
      <c r="A218" s="4" t="s">
        <v>830</v>
      </c>
      <c r="B218" s="33" t="s">
        <v>1039</v>
      </c>
      <c r="C218" s="33" t="s">
        <v>1121</v>
      </c>
      <c r="D218" s="33" t="s">
        <v>1140</v>
      </c>
      <c r="E218" s="33" t="s">
        <v>253</v>
      </c>
      <c r="F218" s="33" t="s">
        <v>1141</v>
      </c>
      <c r="G218" s="33" t="s">
        <v>1142</v>
      </c>
      <c r="H218" s="33" t="s">
        <v>248</v>
      </c>
      <c r="I218" s="4" t="s">
        <v>202</v>
      </c>
      <c r="J218" s="33" t="s">
        <v>296</v>
      </c>
      <c r="K218" s="33" t="s">
        <v>1092</v>
      </c>
      <c r="L218" s="33" t="s">
        <v>202</v>
      </c>
    </row>
    <row r="219" spans="1:12" x14ac:dyDescent="0.4">
      <c r="A219" s="4" t="s">
        <v>830</v>
      </c>
      <c r="B219" s="33" t="s">
        <v>1039</v>
      </c>
      <c r="C219" s="33" t="s">
        <v>1121</v>
      </c>
      <c r="D219" s="33" t="s">
        <v>1143</v>
      </c>
      <c r="E219" s="33" t="s">
        <v>253</v>
      </c>
      <c r="F219" s="33" t="s">
        <v>1144</v>
      </c>
      <c r="G219" s="33" t="s">
        <v>1145</v>
      </c>
      <c r="H219" s="33" t="s">
        <v>1146</v>
      </c>
      <c r="I219" s="4" t="s">
        <v>202</v>
      </c>
      <c r="J219" s="33" t="s">
        <v>437</v>
      </c>
      <c r="K219" s="33" t="s">
        <v>1147</v>
      </c>
      <c r="L219" s="33" t="s">
        <v>202</v>
      </c>
    </row>
    <row r="220" spans="1:12" x14ac:dyDescent="0.4">
      <c r="A220" s="4" t="s">
        <v>830</v>
      </c>
      <c r="B220" s="33" t="s">
        <v>1039</v>
      </c>
      <c r="C220" s="33" t="s">
        <v>1121</v>
      </c>
      <c r="D220" s="33" t="s">
        <v>1148</v>
      </c>
      <c r="E220" s="33" t="s">
        <v>253</v>
      </c>
      <c r="F220" s="33" t="s">
        <v>1149</v>
      </c>
      <c r="G220" s="33" t="s">
        <v>1150</v>
      </c>
      <c r="H220" s="33" t="s">
        <v>1151</v>
      </c>
      <c r="I220" s="4" t="s">
        <v>202</v>
      </c>
      <c r="J220" s="33" t="s">
        <v>195</v>
      </c>
      <c r="K220" s="33" t="s">
        <v>1126</v>
      </c>
      <c r="L220" s="33" t="s">
        <v>202</v>
      </c>
    </row>
    <row r="221" spans="1:12" ht="27" x14ac:dyDescent="0.4">
      <c r="A221" s="4" t="s">
        <v>830</v>
      </c>
      <c r="B221" s="33" t="s">
        <v>1039</v>
      </c>
      <c r="C221" s="33" t="s">
        <v>1121</v>
      </c>
      <c r="D221" s="33" t="s">
        <v>544</v>
      </c>
      <c r="E221" s="33" t="s">
        <v>253</v>
      </c>
      <c r="F221" s="33" t="s">
        <v>1152</v>
      </c>
      <c r="G221" s="33" t="s">
        <v>546</v>
      </c>
      <c r="H221" s="33" t="s">
        <v>1094</v>
      </c>
      <c r="I221" s="4" t="s">
        <v>202</v>
      </c>
      <c r="J221" s="33" t="s">
        <v>195</v>
      </c>
      <c r="K221" s="33" t="s">
        <v>233</v>
      </c>
      <c r="L221" s="33" t="s">
        <v>202</v>
      </c>
    </row>
    <row r="222" spans="1:12" ht="27" x14ac:dyDescent="0.4">
      <c r="A222" s="4" t="s">
        <v>830</v>
      </c>
      <c r="B222" s="33" t="s">
        <v>1039</v>
      </c>
      <c r="C222" s="33" t="s">
        <v>1121</v>
      </c>
      <c r="D222" s="33" t="s">
        <v>1095</v>
      </c>
      <c r="E222" s="33" t="s">
        <v>253</v>
      </c>
      <c r="F222" s="33" t="s">
        <v>1153</v>
      </c>
      <c r="G222" s="33" t="s">
        <v>1097</v>
      </c>
      <c r="H222" s="33" t="s">
        <v>1098</v>
      </c>
      <c r="I222" s="4" t="s">
        <v>202</v>
      </c>
      <c r="J222" s="33" t="s">
        <v>195</v>
      </c>
      <c r="K222" s="33" t="s">
        <v>1099</v>
      </c>
      <c r="L222" s="33" t="s">
        <v>202</v>
      </c>
    </row>
    <row r="223" spans="1:12" ht="27" x14ac:dyDescent="0.4">
      <c r="A223" s="4" t="s">
        <v>830</v>
      </c>
      <c r="B223" s="33" t="s">
        <v>1039</v>
      </c>
      <c r="C223" s="33" t="s">
        <v>1154</v>
      </c>
      <c r="D223" s="33" t="s">
        <v>1155</v>
      </c>
      <c r="E223" s="33" t="s">
        <v>253</v>
      </c>
      <c r="F223" s="33" t="s">
        <v>1156</v>
      </c>
      <c r="G223" s="33" t="s">
        <v>1157</v>
      </c>
      <c r="H223" s="33" t="s">
        <v>1158</v>
      </c>
      <c r="I223" s="4" t="s">
        <v>202</v>
      </c>
      <c r="J223" s="33" t="s">
        <v>262</v>
      </c>
      <c r="K223" s="33" t="s">
        <v>1045</v>
      </c>
      <c r="L223" s="33" t="s">
        <v>475</v>
      </c>
    </row>
    <row r="224" spans="1:12" x14ac:dyDescent="0.4">
      <c r="A224" s="4" t="s">
        <v>830</v>
      </c>
      <c r="B224" s="33" t="s">
        <v>1039</v>
      </c>
      <c r="C224" s="33" t="s">
        <v>1154</v>
      </c>
      <c r="D224" s="33" t="s">
        <v>1159</v>
      </c>
      <c r="E224" s="33" t="s">
        <v>253</v>
      </c>
      <c r="F224" s="33" t="s">
        <v>1160</v>
      </c>
      <c r="G224" s="33" t="s">
        <v>1161</v>
      </c>
      <c r="H224" s="33" t="s">
        <v>1058</v>
      </c>
      <c r="J224" s="33" t="s">
        <v>195</v>
      </c>
      <c r="K224" s="33" t="s">
        <v>196</v>
      </c>
      <c r="L224" s="33" t="s">
        <v>202</v>
      </c>
    </row>
    <row r="225" spans="1:12" x14ac:dyDescent="0.4">
      <c r="A225" s="4" t="s">
        <v>830</v>
      </c>
      <c r="B225" s="33" t="s">
        <v>1039</v>
      </c>
      <c r="C225" s="33" t="s">
        <v>1162</v>
      </c>
      <c r="D225" s="33" t="s">
        <v>1163</v>
      </c>
      <c r="E225" s="33" t="s">
        <v>253</v>
      </c>
      <c r="F225" s="33" t="s">
        <v>1164</v>
      </c>
      <c r="H225" s="33" t="s">
        <v>279</v>
      </c>
      <c r="I225" s="4" t="s">
        <v>202</v>
      </c>
      <c r="J225" s="33" t="s">
        <v>195</v>
      </c>
      <c r="K225" s="33" t="s">
        <v>649</v>
      </c>
      <c r="L225" s="33" t="s">
        <v>202</v>
      </c>
    </row>
    <row r="226" spans="1:12" ht="54" x14ac:dyDescent="0.4">
      <c r="A226" s="4" t="s">
        <v>830</v>
      </c>
      <c r="B226" s="33" t="s">
        <v>1165</v>
      </c>
      <c r="C226" s="33" t="s">
        <v>1166</v>
      </c>
      <c r="D226" s="33" t="s">
        <v>1167</v>
      </c>
      <c r="E226" s="33" t="s">
        <v>1168</v>
      </c>
      <c r="F226" s="33" t="s">
        <v>1169</v>
      </c>
      <c r="G226" s="33" t="s">
        <v>1170</v>
      </c>
      <c r="H226" s="33" t="s">
        <v>1171</v>
      </c>
      <c r="I226" s="4" t="s">
        <v>202</v>
      </c>
      <c r="J226" s="33" t="s">
        <v>195</v>
      </c>
      <c r="K226" s="33" t="s">
        <v>196</v>
      </c>
      <c r="L226" s="33" t="s">
        <v>438</v>
      </c>
    </row>
    <row r="227" spans="1:12" ht="54" x14ac:dyDescent="0.4">
      <c r="A227" s="4" t="s">
        <v>830</v>
      </c>
      <c r="B227" s="33" t="s">
        <v>1165</v>
      </c>
      <c r="C227" s="33" t="s">
        <v>1166</v>
      </c>
      <c r="D227" s="33" t="s">
        <v>1172</v>
      </c>
      <c r="E227" s="33" t="s">
        <v>1168</v>
      </c>
      <c r="F227" s="33" t="s">
        <v>1173</v>
      </c>
      <c r="G227" s="33" t="s">
        <v>1174</v>
      </c>
      <c r="H227" s="33" t="s">
        <v>1175</v>
      </c>
      <c r="I227" s="4" t="s">
        <v>202</v>
      </c>
      <c r="J227" s="33" t="s">
        <v>195</v>
      </c>
      <c r="K227" s="33" t="s">
        <v>233</v>
      </c>
      <c r="L227" s="33" t="s">
        <v>202</v>
      </c>
    </row>
    <row r="228" spans="1:12" ht="54" x14ac:dyDescent="0.4">
      <c r="A228" s="4" t="s">
        <v>830</v>
      </c>
      <c r="B228" s="33" t="s">
        <v>1165</v>
      </c>
      <c r="C228" s="33" t="s">
        <v>1166</v>
      </c>
      <c r="D228" s="33" t="s">
        <v>1176</v>
      </c>
      <c r="E228" s="33" t="s">
        <v>1168</v>
      </c>
      <c r="F228" s="33" t="s">
        <v>1177</v>
      </c>
      <c r="G228" s="33" t="s">
        <v>1178</v>
      </c>
      <c r="H228" s="33" t="s">
        <v>1179</v>
      </c>
      <c r="I228" s="4" t="s">
        <v>202</v>
      </c>
      <c r="J228" s="33" t="s">
        <v>195</v>
      </c>
      <c r="K228" s="33" t="s">
        <v>233</v>
      </c>
      <c r="L228" s="33" t="s">
        <v>202</v>
      </c>
    </row>
    <row r="229" spans="1:12" ht="54" x14ac:dyDescent="0.4">
      <c r="A229" s="4" t="s">
        <v>830</v>
      </c>
      <c r="B229" s="33" t="s">
        <v>1165</v>
      </c>
      <c r="C229" s="33" t="s">
        <v>1166</v>
      </c>
      <c r="D229" s="33" t="s">
        <v>1180</v>
      </c>
      <c r="E229" s="33" t="s">
        <v>1181</v>
      </c>
      <c r="F229" s="33" t="s">
        <v>1182</v>
      </c>
      <c r="G229" s="33" t="s">
        <v>1183</v>
      </c>
      <c r="H229" s="33" t="s">
        <v>1184</v>
      </c>
      <c r="I229" s="4" t="s">
        <v>202</v>
      </c>
      <c r="J229" s="33" t="s">
        <v>195</v>
      </c>
      <c r="K229" s="33" t="s">
        <v>233</v>
      </c>
      <c r="L229" s="33" t="s">
        <v>438</v>
      </c>
    </row>
    <row r="230" spans="1:12" ht="54" x14ac:dyDescent="0.4">
      <c r="A230" s="4" t="s">
        <v>830</v>
      </c>
      <c r="B230" s="33" t="s">
        <v>1165</v>
      </c>
      <c r="C230" s="33" t="s">
        <v>1166</v>
      </c>
      <c r="D230" s="33" t="s">
        <v>1185</v>
      </c>
      <c r="E230" s="33" t="s">
        <v>1168</v>
      </c>
      <c r="F230" s="33" t="s">
        <v>1186</v>
      </c>
      <c r="G230" s="33" t="s">
        <v>1187</v>
      </c>
      <c r="H230" s="33" t="s">
        <v>1188</v>
      </c>
      <c r="I230" s="4" t="s">
        <v>202</v>
      </c>
      <c r="J230" s="33" t="s">
        <v>296</v>
      </c>
      <c r="K230" s="33" t="s">
        <v>196</v>
      </c>
      <c r="L230" s="33" t="s">
        <v>438</v>
      </c>
    </row>
    <row r="231" spans="1:12" ht="54" x14ac:dyDescent="0.4">
      <c r="A231" s="4" t="s">
        <v>830</v>
      </c>
      <c r="B231" s="33" t="s">
        <v>1165</v>
      </c>
      <c r="C231" s="33" t="s">
        <v>1166</v>
      </c>
      <c r="D231" s="33" t="s">
        <v>1189</v>
      </c>
      <c r="E231" s="33" t="s">
        <v>1168</v>
      </c>
      <c r="F231" s="33" t="s">
        <v>1190</v>
      </c>
      <c r="G231" s="33" t="s">
        <v>1191</v>
      </c>
      <c r="H231" s="33" t="s">
        <v>1192</v>
      </c>
      <c r="I231" s="4" t="s">
        <v>202</v>
      </c>
      <c r="J231" s="33" t="s">
        <v>195</v>
      </c>
      <c r="K231" s="33" t="s">
        <v>196</v>
      </c>
      <c r="L231" s="33" t="s">
        <v>438</v>
      </c>
    </row>
    <row r="232" spans="1:12" ht="27" x14ac:dyDescent="0.4">
      <c r="A232" s="4" t="s">
        <v>830</v>
      </c>
      <c r="B232" s="33" t="s">
        <v>1165</v>
      </c>
      <c r="C232" s="33" t="s">
        <v>1166</v>
      </c>
      <c r="D232" s="33" t="s">
        <v>1193</v>
      </c>
      <c r="E232" s="33" t="s">
        <v>253</v>
      </c>
      <c r="F232" s="33" t="s">
        <v>1194</v>
      </c>
      <c r="G232" s="33" t="s">
        <v>1195</v>
      </c>
      <c r="H232" s="33" t="s">
        <v>1196</v>
      </c>
      <c r="I232" s="4" t="s">
        <v>202</v>
      </c>
      <c r="J232" s="33" t="s">
        <v>437</v>
      </c>
      <c r="K232" s="33" t="s">
        <v>233</v>
      </c>
      <c r="L232" s="33" t="s">
        <v>202</v>
      </c>
    </row>
    <row r="233" spans="1:12" ht="27" x14ac:dyDescent="0.4">
      <c r="A233" s="4" t="s">
        <v>830</v>
      </c>
      <c r="B233" s="33" t="s">
        <v>1165</v>
      </c>
      <c r="C233" s="33" t="s">
        <v>1166</v>
      </c>
      <c r="D233" s="33" t="s">
        <v>1197</v>
      </c>
      <c r="E233" s="33" t="s">
        <v>253</v>
      </c>
      <c r="F233" s="33" t="s">
        <v>1198</v>
      </c>
      <c r="G233" s="33" t="s">
        <v>1199</v>
      </c>
      <c r="H233" s="33" t="s">
        <v>1200</v>
      </c>
      <c r="I233" s="4" t="s">
        <v>202</v>
      </c>
      <c r="J233" s="33" t="s">
        <v>195</v>
      </c>
      <c r="K233" s="33" t="s">
        <v>233</v>
      </c>
      <c r="L233" s="33" t="s">
        <v>202</v>
      </c>
    </row>
    <row r="234" spans="1:12" ht="54" x14ac:dyDescent="0.4">
      <c r="A234" s="4" t="s">
        <v>830</v>
      </c>
      <c r="B234" s="33" t="s">
        <v>1165</v>
      </c>
      <c r="C234" s="33" t="s">
        <v>1166</v>
      </c>
      <c r="D234" s="33" t="s">
        <v>1201</v>
      </c>
      <c r="E234" s="33" t="s">
        <v>1202</v>
      </c>
      <c r="F234" s="33" t="s">
        <v>1203</v>
      </c>
      <c r="G234" s="33" t="s">
        <v>1204</v>
      </c>
      <c r="H234" s="33" t="s">
        <v>1205</v>
      </c>
      <c r="I234" s="4" t="s">
        <v>202</v>
      </c>
      <c r="J234" s="33" t="s">
        <v>195</v>
      </c>
      <c r="K234" s="33" t="s">
        <v>233</v>
      </c>
      <c r="L234" s="33" t="s">
        <v>202</v>
      </c>
    </row>
    <row r="235" spans="1:12" ht="54" x14ac:dyDescent="0.4">
      <c r="A235" s="4" t="s">
        <v>830</v>
      </c>
      <c r="B235" s="33" t="s">
        <v>1165</v>
      </c>
      <c r="C235" s="33" t="s">
        <v>1166</v>
      </c>
      <c r="D235" s="33" t="s">
        <v>1206</v>
      </c>
      <c r="E235" s="33" t="s">
        <v>1168</v>
      </c>
      <c r="F235" s="33" t="s">
        <v>1207</v>
      </c>
      <c r="G235" s="33" t="s">
        <v>1208</v>
      </c>
      <c r="H235" s="33" t="s">
        <v>1209</v>
      </c>
      <c r="I235" s="4" t="s">
        <v>202</v>
      </c>
      <c r="J235" s="33" t="s">
        <v>195</v>
      </c>
      <c r="K235" s="33" t="s">
        <v>233</v>
      </c>
      <c r="L235" s="33" t="s">
        <v>202</v>
      </c>
    </row>
    <row r="236" spans="1:12" ht="27" x14ac:dyDescent="0.4">
      <c r="A236" s="4" t="s">
        <v>830</v>
      </c>
      <c r="B236" s="33" t="s">
        <v>1165</v>
      </c>
      <c r="C236" s="33" t="s">
        <v>1166</v>
      </c>
      <c r="D236" s="33" t="s">
        <v>1210</v>
      </c>
      <c r="E236" s="33" t="s">
        <v>253</v>
      </c>
      <c r="F236" s="33" t="s">
        <v>1211</v>
      </c>
      <c r="G236" s="33" t="s">
        <v>1174</v>
      </c>
      <c r="H236" s="33" t="s">
        <v>1212</v>
      </c>
      <c r="I236" s="4" t="s">
        <v>202</v>
      </c>
      <c r="J236" s="33" t="s">
        <v>195</v>
      </c>
      <c r="K236" s="33" t="s">
        <v>233</v>
      </c>
      <c r="L236" s="33" t="s">
        <v>202</v>
      </c>
    </row>
    <row r="237" spans="1:12" ht="54" x14ac:dyDescent="0.4">
      <c r="A237" s="4" t="s">
        <v>830</v>
      </c>
      <c r="B237" s="33" t="s">
        <v>1165</v>
      </c>
      <c r="C237" s="33" t="s">
        <v>1166</v>
      </c>
      <c r="D237" s="33" t="s">
        <v>1213</v>
      </c>
      <c r="E237" s="33" t="s">
        <v>471</v>
      </c>
      <c r="F237" s="33" t="s">
        <v>1214</v>
      </c>
      <c r="G237" s="33" t="s">
        <v>1215</v>
      </c>
      <c r="H237" s="33" t="s">
        <v>442</v>
      </c>
      <c r="I237" s="4" t="s">
        <v>202</v>
      </c>
      <c r="J237" s="33" t="s">
        <v>1216</v>
      </c>
      <c r="K237" s="33" t="s">
        <v>1217</v>
      </c>
      <c r="L237" s="33" t="s">
        <v>317</v>
      </c>
    </row>
    <row r="238" spans="1:12" ht="40.5" x14ac:dyDescent="0.4">
      <c r="A238" s="4" t="s">
        <v>1218</v>
      </c>
      <c r="B238" s="33" t="s">
        <v>1219</v>
      </c>
      <c r="C238" s="33" t="s">
        <v>286</v>
      </c>
      <c r="D238" s="33" t="s">
        <v>1220</v>
      </c>
      <c r="E238" s="33" t="s">
        <v>253</v>
      </c>
      <c r="F238" s="33" t="s">
        <v>1221</v>
      </c>
      <c r="G238" s="33" t="s">
        <v>314</v>
      </c>
      <c r="H238" s="33" t="s">
        <v>1222</v>
      </c>
      <c r="I238" s="4" t="s">
        <v>202</v>
      </c>
      <c r="J238" s="33" t="s">
        <v>195</v>
      </c>
      <c r="K238" s="33" t="s">
        <v>233</v>
      </c>
      <c r="L238" s="33" t="s">
        <v>202</v>
      </c>
    </row>
    <row r="239" spans="1:12" ht="54" x14ac:dyDescent="0.4">
      <c r="A239" s="4" t="s">
        <v>1218</v>
      </c>
      <c r="B239" s="33" t="s">
        <v>1219</v>
      </c>
      <c r="C239" s="33" t="s">
        <v>286</v>
      </c>
      <c r="D239" s="33" t="s">
        <v>1223</v>
      </c>
      <c r="E239" s="33" t="s">
        <v>253</v>
      </c>
      <c r="F239" s="33" t="s">
        <v>1224</v>
      </c>
      <c r="G239" s="33" t="s">
        <v>314</v>
      </c>
      <c r="H239" s="33" t="s">
        <v>1225</v>
      </c>
      <c r="I239" s="4" t="s">
        <v>194</v>
      </c>
      <c r="J239" s="33" t="s">
        <v>1226</v>
      </c>
      <c r="K239" s="33" t="s">
        <v>233</v>
      </c>
      <c r="L239" s="33" t="s">
        <v>317</v>
      </c>
    </row>
    <row r="240" spans="1:12" ht="27" x14ac:dyDescent="0.4">
      <c r="A240" s="4" t="s">
        <v>1218</v>
      </c>
      <c r="B240" s="33" t="s">
        <v>1227</v>
      </c>
      <c r="C240" s="33" t="s">
        <v>1228</v>
      </c>
      <c r="D240" s="33" t="s">
        <v>1229</v>
      </c>
      <c r="E240" s="33" t="s">
        <v>253</v>
      </c>
      <c r="F240" s="33" t="s">
        <v>1230</v>
      </c>
      <c r="G240" s="33" t="s">
        <v>1231</v>
      </c>
      <c r="H240" s="33" t="s">
        <v>1232</v>
      </c>
      <c r="I240" s="4" t="s">
        <v>202</v>
      </c>
      <c r="J240" s="33" t="s">
        <v>296</v>
      </c>
      <c r="K240" s="33" t="s">
        <v>196</v>
      </c>
    </row>
    <row r="241" spans="1:12" x14ac:dyDescent="0.4">
      <c r="A241" s="4" t="s">
        <v>1218</v>
      </c>
      <c r="B241" s="33" t="s">
        <v>1227</v>
      </c>
      <c r="C241" s="33" t="s">
        <v>1228</v>
      </c>
      <c r="D241" s="33" t="s">
        <v>1233</v>
      </c>
      <c r="E241" s="33" t="s">
        <v>1234</v>
      </c>
      <c r="F241" s="33" t="s">
        <v>1235</v>
      </c>
      <c r="G241" s="33" t="s">
        <v>1236</v>
      </c>
      <c r="H241" s="33" t="s">
        <v>1237</v>
      </c>
      <c r="I241" s="4" t="s">
        <v>202</v>
      </c>
      <c r="J241" s="33" t="s">
        <v>648</v>
      </c>
      <c r="K241" s="33" t="s">
        <v>196</v>
      </c>
      <c r="L241" s="33" t="s">
        <v>438</v>
      </c>
    </row>
    <row r="242" spans="1:12" x14ac:dyDescent="0.4">
      <c r="A242" s="4" t="s">
        <v>1218</v>
      </c>
      <c r="B242" s="33" t="s">
        <v>1227</v>
      </c>
      <c r="C242" s="33" t="s">
        <v>1228</v>
      </c>
      <c r="D242" s="33" t="s">
        <v>1238</v>
      </c>
      <c r="E242" s="33" t="s">
        <v>253</v>
      </c>
      <c r="F242" s="33" t="s">
        <v>1239</v>
      </c>
      <c r="G242" s="33" t="s">
        <v>1240</v>
      </c>
      <c r="H242" s="33" t="s">
        <v>1241</v>
      </c>
      <c r="I242" s="4" t="s">
        <v>202</v>
      </c>
      <c r="J242" s="33" t="s">
        <v>296</v>
      </c>
      <c r="K242" s="33" t="s">
        <v>196</v>
      </c>
      <c r="L242" s="33" t="s">
        <v>438</v>
      </c>
    </row>
    <row r="243" spans="1:12" ht="27" x14ac:dyDescent="0.4">
      <c r="A243" s="4" t="s">
        <v>1218</v>
      </c>
      <c r="B243" s="33" t="s">
        <v>1227</v>
      </c>
      <c r="C243" s="33" t="s">
        <v>1228</v>
      </c>
      <c r="D243" s="33" t="s">
        <v>1242</v>
      </c>
      <c r="E243" s="33" t="s">
        <v>253</v>
      </c>
      <c r="F243" s="33" t="s">
        <v>1243</v>
      </c>
      <c r="G243" s="33" t="s">
        <v>1244</v>
      </c>
      <c r="H243" s="33" t="s">
        <v>1245</v>
      </c>
      <c r="I243" s="4" t="s">
        <v>202</v>
      </c>
      <c r="J243" s="33" t="s">
        <v>296</v>
      </c>
      <c r="K243" s="33" t="s">
        <v>1246</v>
      </c>
      <c r="L243" s="33" t="s">
        <v>438</v>
      </c>
    </row>
    <row r="244" spans="1:12" ht="54" x14ac:dyDescent="0.4">
      <c r="A244" s="4" t="s">
        <v>1218</v>
      </c>
      <c r="B244" s="33" t="s">
        <v>1227</v>
      </c>
      <c r="C244" s="33" t="s">
        <v>1228</v>
      </c>
      <c r="D244" s="33" t="s">
        <v>1247</v>
      </c>
      <c r="E244" s="33" t="s">
        <v>1248</v>
      </c>
      <c r="F244" s="33" t="s">
        <v>1249</v>
      </c>
      <c r="G244" s="33" t="s">
        <v>1250</v>
      </c>
      <c r="H244" s="33" t="s">
        <v>1251</v>
      </c>
      <c r="I244" s="4" t="s">
        <v>202</v>
      </c>
      <c r="J244" s="33" t="s">
        <v>296</v>
      </c>
      <c r="K244" s="33" t="s">
        <v>1252</v>
      </c>
      <c r="L244" s="33" t="s">
        <v>438</v>
      </c>
    </row>
    <row r="245" spans="1:12" ht="54" x14ac:dyDescent="0.4">
      <c r="A245" s="4" t="s">
        <v>1218</v>
      </c>
      <c r="B245" s="33" t="s">
        <v>1227</v>
      </c>
      <c r="C245" s="33" t="s">
        <v>1228</v>
      </c>
      <c r="D245" s="33" t="s">
        <v>1253</v>
      </c>
      <c r="E245" s="33" t="s">
        <v>1248</v>
      </c>
      <c r="F245" s="33" t="s">
        <v>1254</v>
      </c>
      <c r="G245" s="33" t="s">
        <v>1255</v>
      </c>
      <c r="H245" s="33" t="s">
        <v>1256</v>
      </c>
      <c r="I245" s="4" t="s">
        <v>202</v>
      </c>
      <c r="J245" s="33" t="s">
        <v>296</v>
      </c>
      <c r="K245" s="33" t="s">
        <v>1246</v>
      </c>
      <c r="L245" s="33" t="s">
        <v>438</v>
      </c>
    </row>
    <row r="246" spans="1:12" ht="54" x14ac:dyDescent="0.4">
      <c r="A246" s="4" t="s">
        <v>1218</v>
      </c>
      <c r="B246" s="33" t="s">
        <v>1227</v>
      </c>
      <c r="C246" s="33" t="s">
        <v>1228</v>
      </c>
      <c r="D246" s="33" t="s">
        <v>1257</v>
      </c>
      <c r="E246" s="33" t="s">
        <v>1248</v>
      </c>
      <c r="F246" s="33" t="s">
        <v>1258</v>
      </c>
      <c r="G246" s="33" t="s">
        <v>1259</v>
      </c>
      <c r="H246" s="33" t="s">
        <v>1260</v>
      </c>
      <c r="I246" s="4" t="s">
        <v>202</v>
      </c>
      <c r="J246" s="33" t="s">
        <v>296</v>
      </c>
      <c r="K246" s="33" t="s">
        <v>1252</v>
      </c>
      <c r="L246" s="33" t="s">
        <v>438</v>
      </c>
    </row>
    <row r="247" spans="1:12" ht="54" x14ac:dyDescent="0.4">
      <c r="A247" s="4" t="s">
        <v>1218</v>
      </c>
      <c r="B247" s="33" t="s">
        <v>1227</v>
      </c>
      <c r="C247" s="33" t="s">
        <v>1228</v>
      </c>
      <c r="D247" s="33" t="s">
        <v>1261</v>
      </c>
      <c r="E247" s="33" t="s">
        <v>1248</v>
      </c>
      <c r="F247" s="33" t="s">
        <v>1262</v>
      </c>
      <c r="G247" s="33" t="s">
        <v>1263</v>
      </c>
      <c r="H247" s="33" t="s">
        <v>1264</v>
      </c>
      <c r="I247" s="4" t="s">
        <v>202</v>
      </c>
      <c r="J247" s="33" t="s">
        <v>1265</v>
      </c>
      <c r="K247" s="33" t="s">
        <v>1266</v>
      </c>
      <c r="L247" s="33" t="s">
        <v>275</v>
      </c>
    </row>
    <row r="248" spans="1:12" ht="27" x14ac:dyDescent="0.4">
      <c r="A248" s="4" t="s">
        <v>1218</v>
      </c>
      <c r="B248" s="33" t="s">
        <v>1227</v>
      </c>
      <c r="C248" s="33" t="s">
        <v>1228</v>
      </c>
      <c r="D248" s="33" t="s">
        <v>1267</v>
      </c>
      <c r="E248" s="33" t="s">
        <v>253</v>
      </c>
      <c r="F248" s="33" t="s">
        <v>1268</v>
      </c>
      <c r="G248" s="33" t="s">
        <v>1269</v>
      </c>
      <c r="H248" s="33" t="s">
        <v>664</v>
      </c>
      <c r="I248" s="4" t="s">
        <v>202</v>
      </c>
      <c r="J248" s="33" t="s">
        <v>296</v>
      </c>
      <c r="K248" s="33" t="s">
        <v>196</v>
      </c>
      <c r="L248" s="33" t="s">
        <v>438</v>
      </c>
    </row>
    <row r="249" spans="1:12" ht="27" x14ac:dyDescent="0.4">
      <c r="A249" s="4" t="s">
        <v>1218</v>
      </c>
      <c r="B249" s="33" t="s">
        <v>1227</v>
      </c>
      <c r="C249" s="33" t="s">
        <v>1228</v>
      </c>
      <c r="D249" s="33" t="s">
        <v>1270</v>
      </c>
      <c r="E249" s="33" t="s">
        <v>253</v>
      </c>
      <c r="F249" s="33" t="s">
        <v>1271</v>
      </c>
      <c r="G249" s="33" t="s">
        <v>1272</v>
      </c>
      <c r="H249" s="33" t="s">
        <v>881</v>
      </c>
      <c r="I249" s="4" t="s">
        <v>202</v>
      </c>
      <c r="J249" s="33" t="s">
        <v>262</v>
      </c>
      <c r="K249" s="33" t="s">
        <v>1273</v>
      </c>
      <c r="L249" s="33" t="s">
        <v>438</v>
      </c>
    </row>
    <row r="250" spans="1:12" ht="27" x14ac:dyDescent="0.4">
      <c r="A250" s="4" t="s">
        <v>1218</v>
      </c>
      <c r="B250" s="33" t="s">
        <v>1227</v>
      </c>
      <c r="C250" s="33" t="s">
        <v>1228</v>
      </c>
      <c r="D250" s="33" t="s">
        <v>1274</v>
      </c>
      <c r="E250" s="33" t="s">
        <v>253</v>
      </c>
      <c r="F250" s="33" t="s">
        <v>1275</v>
      </c>
      <c r="G250" s="33" t="s">
        <v>1276</v>
      </c>
      <c r="H250" s="33" t="s">
        <v>1277</v>
      </c>
      <c r="I250" s="4" t="s">
        <v>202</v>
      </c>
      <c r="J250" s="33" t="s">
        <v>262</v>
      </c>
      <c r="K250" s="33" t="s">
        <v>233</v>
      </c>
      <c r="L250" s="33" t="s">
        <v>438</v>
      </c>
    </row>
    <row r="251" spans="1:12" ht="54" x14ac:dyDescent="0.4">
      <c r="A251" s="4" t="s">
        <v>1218</v>
      </c>
      <c r="B251" s="33" t="s">
        <v>1227</v>
      </c>
      <c r="C251" s="33" t="s">
        <v>1228</v>
      </c>
      <c r="D251" s="33" t="s">
        <v>1278</v>
      </c>
      <c r="E251" s="33" t="s">
        <v>253</v>
      </c>
      <c r="F251" s="33" t="s">
        <v>1279</v>
      </c>
      <c r="G251" s="33" t="s">
        <v>1263</v>
      </c>
      <c r="H251" s="33" t="s">
        <v>1264</v>
      </c>
      <c r="I251" s="4" t="s">
        <v>202</v>
      </c>
      <c r="J251" s="33" t="s">
        <v>1265</v>
      </c>
      <c r="K251" s="33" t="s">
        <v>1280</v>
      </c>
      <c r="L251" s="33" t="s">
        <v>275</v>
      </c>
    </row>
    <row r="252" spans="1:12" ht="54" x14ac:dyDescent="0.4">
      <c r="A252" s="4" t="s">
        <v>1218</v>
      </c>
      <c r="B252" s="33" t="s">
        <v>1227</v>
      </c>
      <c r="C252" s="33" t="s">
        <v>1228</v>
      </c>
      <c r="D252" s="33" t="s">
        <v>1281</v>
      </c>
      <c r="E252" s="33" t="s">
        <v>1248</v>
      </c>
      <c r="F252" s="33" t="s">
        <v>1282</v>
      </c>
      <c r="G252" s="33" t="s">
        <v>1283</v>
      </c>
      <c r="H252" s="33" t="s">
        <v>442</v>
      </c>
      <c r="I252" s="4" t="s">
        <v>202</v>
      </c>
      <c r="J252" s="33" t="s">
        <v>1265</v>
      </c>
      <c r="K252" s="33" t="s">
        <v>1266</v>
      </c>
      <c r="L252" s="33" t="s">
        <v>317</v>
      </c>
    </row>
    <row r="253" spans="1:12" ht="27" x14ac:dyDescent="0.4">
      <c r="A253" s="4" t="s">
        <v>1218</v>
      </c>
      <c r="B253" s="33" t="s">
        <v>1227</v>
      </c>
      <c r="C253" s="33" t="s">
        <v>1284</v>
      </c>
      <c r="D253" s="33" t="s">
        <v>1285</v>
      </c>
      <c r="E253" s="33" t="s">
        <v>253</v>
      </c>
      <c r="F253" s="33" t="s">
        <v>1286</v>
      </c>
      <c r="G253" s="33" t="s">
        <v>1287</v>
      </c>
      <c r="H253" s="33" t="s">
        <v>1288</v>
      </c>
      <c r="I253" s="4" t="s">
        <v>202</v>
      </c>
      <c r="J253" s="33" t="s">
        <v>296</v>
      </c>
      <c r="K253" s="33" t="s">
        <v>196</v>
      </c>
      <c r="L253" s="33" t="s">
        <v>438</v>
      </c>
    </row>
    <row r="254" spans="1:12" ht="27" x14ac:dyDescent="0.4">
      <c r="A254" s="4" t="s">
        <v>1218</v>
      </c>
      <c r="B254" s="33" t="s">
        <v>1227</v>
      </c>
      <c r="C254" s="33" t="s">
        <v>1284</v>
      </c>
      <c r="D254" s="33" t="s">
        <v>1289</v>
      </c>
      <c r="E254" s="33" t="s">
        <v>253</v>
      </c>
      <c r="F254" s="33" t="s">
        <v>1290</v>
      </c>
      <c r="G254" s="33" t="s">
        <v>1291</v>
      </c>
      <c r="H254" s="33" t="s">
        <v>1292</v>
      </c>
      <c r="I254" s="4" t="s">
        <v>202</v>
      </c>
      <c r="J254" s="33" t="s">
        <v>296</v>
      </c>
      <c r="K254" s="33" t="s">
        <v>233</v>
      </c>
      <c r="L254" s="33" t="s">
        <v>438</v>
      </c>
    </row>
    <row r="255" spans="1:12" ht="27" x14ac:dyDescent="0.4">
      <c r="A255" s="4" t="s">
        <v>1218</v>
      </c>
      <c r="B255" s="33" t="s">
        <v>1227</v>
      </c>
      <c r="C255" s="33" t="s">
        <v>1284</v>
      </c>
      <c r="D255" s="33" t="s">
        <v>1293</v>
      </c>
      <c r="E255" s="33" t="s">
        <v>253</v>
      </c>
      <c r="F255" s="33" t="s">
        <v>1294</v>
      </c>
      <c r="G255" s="33" t="s">
        <v>1295</v>
      </c>
      <c r="H255" s="33" t="s">
        <v>1296</v>
      </c>
      <c r="I255" s="4" t="s">
        <v>202</v>
      </c>
      <c r="J255" s="33" t="s">
        <v>1297</v>
      </c>
      <c r="K255" s="33" t="s">
        <v>233</v>
      </c>
      <c r="L255" s="33" t="s">
        <v>202</v>
      </c>
    </row>
    <row r="256" spans="1:12" ht="40.5" x14ac:dyDescent="0.4">
      <c r="A256" s="4" t="s">
        <v>1218</v>
      </c>
      <c r="B256" s="33" t="s">
        <v>1227</v>
      </c>
      <c r="C256" s="33" t="s">
        <v>1284</v>
      </c>
      <c r="D256" s="33" t="s">
        <v>1298</v>
      </c>
      <c r="E256" s="33" t="s">
        <v>253</v>
      </c>
      <c r="F256" s="33" t="s">
        <v>1299</v>
      </c>
      <c r="G256" s="33" t="s">
        <v>1300</v>
      </c>
      <c r="H256" s="33" t="s">
        <v>1301</v>
      </c>
      <c r="I256" s="4" t="s">
        <v>202</v>
      </c>
      <c r="J256" s="33" t="s">
        <v>296</v>
      </c>
      <c r="K256" s="33" t="s">
        <v>233</v>
      </c>
      <c r="L256" s="33" t="s">
        <v>202</v>
      </c>
    </row>
    <row r="257" spans="1:12" x14ac:dyDescent="0.4">
      <c r="A257" s="4" t="s">
        <v>1218</v>
      </c>
      <c r="B257" s="33" t="s">
        <v>1227</v>
      </c>
      <c r="C257" s="33" t="s">
        <v>1284</v>
      </c>
      <c r="D257" s="33" t="s">
        <v>1302</v>
      </c>
      <c r="E257" s="33" t="s">
        <v>253</v>
      </c>
      <c r="F257" s="33" t="s">
        <v>1303</v>
      </c>
      <c r="G257" s="33" t="s">
        <v>510</v>
      </c>
      <c r="H257" s="33" t="s">
        <v>1304</v>
      </c>
      <c r="I257" s="4" t="s">
        <v>202</v>
      </c>
      <c r="J257" s="33" t="s">
        <v>195</v>
      </c>
      <c r="K257" s="33" t="s">
        <v>196</v>
      </c>
      <c r="L257" s="33" t="s">
        <v>197</v>
      </c>
    </row>
    <row r="258" spans="1:12" ht="40.5" x14ac:dyDescent="0.4">
      <c r="A258" s="4" t="s">
        <v>1218</v>
      </c>
      <c r="B258" s="33" t="s">
        <v>1305</v>
      </c>
      <c r="C258" s="33" t="s">
        <v>1306</v>
      </c>
      <c r="D258" s="33" t="s">
        <v>1307</v>
      </c>
      <c r="E258" s="33" t="s">
        <v>253</v>
      </c>
      <c r="F258" s="33" t="s">
        <v>1308</v>
      </c>
      <c r="G258" s="33" t="s">
        <v>1309</v>
      </c>
      <c r="H258" s="33" t="s">
        <v>1310</v>
      </c>
      <c r="I258" s="4" t="s">
        <v>202</v>
      </c>
      <c r="J258" s="33" t="s">
        <v>195</v>
      </c>
      <c r="K258" s="33" t="s">
        <v>1311</v>
      </c>
      <c r="L258" s="33" t="s">
        <v>438</v>
      </c>
    </row>
    <row r="259" spans="1:12" ht="40.5" x14ac:dyDescent="0.4">
      <c r="A259" s="4" t="s">
        <v>1218</v>
      </c>
      <c r="B259" s="33" t="s">
        <v>1305</v>
      </c>
      <c r="C259" s="33" t="s">
        <v>1306</v>
      </c>
      <c r="D259" s="33" t="s">
        <v>1312</v>
      </c>
      <c r="E259" s="33" t="s">
        <v>253</v>
      </c>
      <c r="F259" s="33" t="s">
        <v>1313</v>
      </c>
      <c r="G259" s="33" t="s">
        <v>1314</v>
      </c>
      <c r="H259" s="33" t="s">
        <v>664</v>
      </c>
      <c r="I259" s="4" t="s">
        <v>202</v>
      </c>
      <c r="J259" s="33" t="s">
        <v>1315</v>
      </c>
      <c r="K259" s="33" t="s">
        <v>196</v>
      </c>
    </row>
    <row r="260" spans="1:12" ht="40.5" x14ac:dyDescent="0.4">
      <c r="A260" s="4" t="s">
        <v>1218</v>
      </c>
      <c r="B260" s="33" t="s">
        <v>1305</v>
      </c>
      <c r="C260" s="33" t="s">
        <v>1306</v>
      </c>
      <c r="D260" s="33" t="s">
        <v>1316</v>
      </c>
      <c r="E260" s="33" t="s">
        <v>253</v>
      </c>
      <c r="F260" s="33" t="s">
        <v>1317</v>
      </c>
      <c r="G260" s="33" t="s">
        <v>1318</v>
      </c>
      <c r="H260" s="33" t="s">
        <v>1016</v>
      </c>
      <c r="I260" s="4" t="s">
        <v>202</v>
      </c>
      <c r="J260" s="33" t="s">
        <v>1319</v>
      </c>
      <c r="K260" s="33" t="s">
        <v>196</v>
      </c>
      <c r="L260" s="33" t="s">
        <v>438</v>
      </c>
    </row>
    <row r="261" spans="1:12" ht="40.5" x14ac:dyDescent="0.4">
      <c r="A261" s="4" t="s">
        <v>1218</v>
      </c>
      <c r="B261" s="33" t="s">
        <v>1305</v>
      </c>
      <c r="C261" s="33" t="s">
        <v>1306</v>
      </c>
      <c r="D261" s="33" t="s">
        <v>1320</v>
      </c>
      <c r="E261" s="33" t="s">
        <v>253</v>
      </c>
      <c r="F261" s="33" t="s">
        <v>1321</v>
      </c>
      <c r="G261" s="33" t="s">
        <v>1322</v>
      </c>
      <c r="H261" s="33" t="s">
        <v>1016</v>
      </c>
      <c r="I261" s="4" t="s">
        <v>202</v>
      </c>
      <c r="J261" s="33" t="s">
        <v>296</v>
      </c>
      <c r="K261" s="33" t="s">
        <v>196</v>
      </c>
      <c r="L261" s="33" t="s">
        <v>438</v>
      </c>
    </row>
    <row r="262" spans="1:12" ht="27" x14ac:dyDescent="0.4">
      <c r="A262" s="4" t="s">
        <v>1218</v>
      </c>
      <c r="B262" s="33" t="s">
        <v>1305</v>
      </c>
      <c r="C262" s="33" t="s">
        <v>1306</v>
      </c>
      <c r="D262" s="33" t="s">
        <v>1323</v>
      </c>
      <c r="E262" s="33" t="s">
        <v>253</v>
      </c>
      <c r="F262" s="33" t="s">
        <v>1324</v>
      </c>
      <c r="G262" s="33" t="s">
        <v>1325</v>
      </c>
      <c r="H262" s="33" t="s">
        <v>1326</v>
      </c>
      <c r="I262" s="4" t="s">
        <v>202</v>
      </c>
      <c r="J262" s="33" t="s">
        <v>296</v>
      </c>
      <c r="K262" s="33" t="s">
        <v>196</v>
      </c>
      <c r="L262" s="33" t="s">
        <v>1327</v>
      </c>
    </row>
    <row r="263" spans="1:12" ht="40.5" x14ac:dyDescent="0.4">
      <c r="A263" s="4" t="s">
        <v>1218</v>
      </c>
      <c r="B263" s="33" t="s">
        <v>1305</v>
      </c>
      <c r="C263" s="33" t="s">
        <v>1306</v>
      </c>
      <c r="D263" s="33" t="s">
        <v>1328</v>
      </c>
      <c r="E263" s="33" t="s">
        <v>253</v>
      </c>
      <c r="F263" s="33" t="s">
        <v>1329</v>
      </c>
      <c r="G263" s="33" t="s">
        <v>1330</v>
      </c>
      <c r="H263" s="33" t="s">
        <v>1331</v>
      </c>
      <c r="I263" s="4" t="s">
        <v>202</v>
      </c>
      <c r="J263" s="33" t="s">
        <v>296</v>
      </c>
      <c r="K263" s="33" t="s">
        <v>1311</v>
      </c>
      <c r="L263" s="33" t="s">
        <v>438</v>
      </c>
    </row>
    <row r="264" spans="1:12" ht="27" x14ac:dyDescent="0.4">
      <c r="A264" s="4" t="s">
        <v>1218</v>
      </c>
      <c r="B264" s="33" t="s">
        <v>1305</v>
      </c>
      <c r="C264" s="33" t="s">
        <v>1306</v>
      </c>
      <c r="D264" s="33" t="s">
        <v>1332</v>
      </c>
      <c r="E264" s="33" t="s">
        <v>253</v>
      </c>
      <c r="F264" s="33" t="s">
        <v>1333</v>
      </c>
      <c r="G264" s="33" t="s">
        <v>1334</v>
      </c>
      <c r="H264" s="33" t="s">
        <v>1335</v>
      </c>
      <c r="I264" s="4" t="s">
        <v>202</v>
      </c>
      <c r="J264" s="33" t="s">
        <v>296</v>
      </c>
      <c r="K264" s="33" t="s">
        <v>196</v>
      </c>
    </row>
    <row r="265" spans="1:12" ht="27" x14ac:dyDescent="0.4">
      <c r="A265" s="4" t="s">
        <v>1218</v>
      </c>
      <c r="B265" s="33" t="s">
        <v>1305</v>
      </c>
      <c r="C265" s="33" t="s">
        <v>1306</v>
      </c>
      <c r="D265" s="33" t="s">
        <v>1336</v>
      </c>
      <c r="E265" s="33" t="s">
        <v>253</v>
      </c>
      <c r="F265" s="33" t="s">
        <v>1337</v>
      </c>
      <c r="G265" s="33" t="s">
        <v>1338</v>
      </c>
      <c r="H265" s="33" t="s">
        <v>1339</v>
      </c>
      <c r="I265" s="4" t="s">
        <v>202</v>
      </c>
      <c r="J265" s="33" t="s">
        <v>262</v>
      </c>
      <c r="K265" s="33" t="s">
        <v>233</v>
      </c>
    </row>
    <row r="266" spans="1:12" ht="27" x14ac:dyDescent="0.4">
      <c r="A266" s="4" t="s">
        <v>1218</v>
      </c>
      <c r="B266" s="33" t="s">
        <v>1305</v>
      </c>
      <c r="C266" s="33" t="s">
        <v>1306</v>
      </c>
      <c r="D266" s="33" t="s">
        <v>1340</v>
      </c>
      <c r="E266" s="33" t="s">
        <v>253</v>
      </c>
      <c r="F266" s="33" t="s">
        <v>1341</v>
      </c>
      <c r="G266" s="33" t="s">
        <v>1342</v>
      </c>
      <c r="H266" s="33" t="s">
        <v>1343</v>
      </c>
      <c r="I266" s="4" t="s">
        <v>202</v>
      </c>
      <c r="J266" s="33" t="s">
        <v>262</v>
      </c>
      <c r="K266" s="33" t="s">
        <v>196</v>
      </c>
    </row>
    <row r="267" spans="1:12" ht="54" x14ac:dyDescent="0.4">
      <c r="A267" s="4" t="s">
        <v>1218</v>
      </c>
      <c r="B267" s="33" t="s">
        <v>1305</v>
      </c>
      <c r="C267" s="33" t="s">
        <v>1306</v>
      </c>
      <c r="D267" s="33" t="s">
        <v>1344</v>
      </c>
      <c r="E267" s="33" t="s">
        <v>253</v>
      </c>
      <c r="F267" s="33" t="s">
        <v>1345</v>
      </c>
      <c r="G267" s="33" t="s">
        <v>413</v>
      </c>
      <c r="H267" s="33" t="s">
        <v>1264</v>
      </c>
      <c r="I267" s="4" t="s">
        <v>202</v>
      </c>
      <c r="J267" s="33" t="s">
        <v>1346</v>
      </c>
      <c r="K267" s="33" t="s">
        <v>233</v>
      </c>
      <c r="L267" s="33" t="s">
        <v>334</v>
      </c>
    </row>
    <row r="268" spans="1:12" ht="54" x14ac:dyDescent="0.4">
      <c r="A268" s="4" t="s">
        <v>1218</v>
      </c>
      <c r="B268" s="33" t="s">
        <v>1305</v>
      </c>
      <c r="C268" s="33" t="s">
        <v>1306</v>
      </c>
      <c r="D268" s="33" t="s">
        <v>1347</v>
      </c>
      <c r="E268" s="33" t="s">
        <v>253</v>
      </c>
      <c r="F268" s="33" t="s">
        <v>1348</v>
      </c>
      <c r="G268" s="33" t="s">
        <v>1349</v>
      </c>
      <c r="H268" s="33" t="s">
        <v>1350</v>
      </c>
      <c r="I268" s="4" t="s">
        <v>202</v>
      </c>
      <c r="J268" s="33" t="s">
        <v>1351</v>
      </c>
      <c r="K268" s="33" t="s">
        <v>380</v>
      </c>
    </row>
    <row r="269" spans="1:12" ht="27" x14ac:dyDescent="0.4">
      <c r="A269" s="4" t="s">
        <v>1218</v>
      </c>
      <c r="B269" s="33" t="s">
        <v>1305</v>
      </c>
      <c r="C269" s="33" t="s">
        <v>1306</v>
      </c>
      <c r="D269" s="33" t="s">
        <v>1352</v>
      </c>
      <c r="E269" s="33" t="s">
        <v>253</v>
      </c>
      <c r="F269" s="33" t="s">
        <v>1353</v>
      </c>
      <c r="G269" s="33" t="s">
        <v>314</v>
      </c>
      <c r="H269" s="33" t="s">
        <v>1354</v>
      </c>
      <c r="I269" s="4" t="s">
        <v>194</v>
      </c>
      <c r="J269" s="33" t="s">
        <v>296</v>
      </c>
      <c r="K269" s="33" t="s">
        <v>1355</v>
      </c>
      <c r="L269" s="33" t="s">
        <v>202</v>
      </c>
    </row>
    <row r="270" spans="1:12" ht="40.5" x14ac:dyDescent="0.4">
      <c r="A270" s="4" t="s">
        <v>1218</v>
      </c>
      <c r="B270" s="33" t="s">
        <v>1305</v>
      </c>
      <c r="C270" s="33" t="s">
        <v>1306</v>
      </c>
      <c r="D270" s="33" t="s">
        <v>1356</v>
      </c>
      <c r="E270" s="33" t="s">
        <v>253</v>
      </c>
      <c r="F270" s="33" t="s">
        <v>1357</v>
      </c>
      <c r="G270" s="33" t="s">
        <v>1358</v>
      </c>
      <c r="H270" s="33" t="s">
        <v>1359</v>
      </c>
      <c r="I270" s="4" t="s">
        <v>202</v>
      </c>
      <c r="J270" s="33" t="s">
        <v>1360</v>
      </c>
      <c r="K270" s="33" t="s">
        <v>1361</v>
      </c>
      <c r="L270" s="33" t="s">
        <v>202</v>
      </c>
    </row>
    <row r="271" spans="1:12" ht="40.5" x14ac:dyDescent="0.4">
      <c r="A271" s="4" t="s">
        <v>1218</v>
      </c>
      <c r="B271" s="33" t="s">
        <v>1362</v>
      </c>
      <c r="C271" s="33" t="s">
        <v>1363</v>
      </c>
      <c r="D271" s="33" t="s">
        <v>1364</v>
      </c>
      <c r="E271" s="33" t="s">
        <v>253</v>
      </c>
      <c r="F271" s="33" t="s">
        <v>1365</v>
      </c>
      <c r="G271" s="33" t="s">
        <v>1366</v>
      </c>
      <c r="H271" s="33" t="s">
        <v>1367</v>
      </c>
      <c r="I271" s="4" t="s">
        <v>202</v>
      </c>
      <c r="J271" s="33" t="s">
        <v>262</v>
      </c>
      <c r="K271" s="33" t="s">
        <v>196</v>
      </c>
      <c r="L271" s="33" t="s">
        <v>197</v>
      </c>
    </row>
    <row r="272" spans="1:12" ht="27" x14ac:dyDescent="0.4">
      <c r="A272" s="4" t="s">
        <v>1218</v>
      </c>
      <c r="B272" s="33" t="s">
        <v>1362</v>
      </c>
      <c r="C272" s="33" t="s">
        <v>1363</v>
      </c>
      <c r="D272" s="33" t="s">
        <v>1368</v>
      </c>
      <c r="E272" s="33" t="s">
        <v>253</v>
      </c>
      <c r="F272" s="33" t="s">
        <v>1369</v>
      </c>
      <c r="G272" s="33" t="s">
        <v>1370</v>
      </c>
      <c r="H272" s="33" t="s">
        <v>1371</v>
      </c>
      <c r="I272" s="4" t="s">
        <v>202</v>
      </c>
      <c r="J272" s="33" t="s">
        <v>195</v>
      </c>
      <c r="K272" s="33" t="s">
        <v>1372</v>
      </c>
      <c r="L272" s="33" t="s">
        <v>197</v>
      </c>
    </row>
    <row r="273" spans="1:12" ht="40.5" x14ac:dyDescent="0.4">
      <c r="A273" s="4" t="s">
        <v>1218</v>
      </c>
      <c r="B273" s="33" t="s">
        <v>1362</v>
      </c>
      <c r="C273" s="33" t="s">
        <v>1363</v>
      </c>
      <c r="D273" s="33" t="s">
        <v>1373</v>
      </c>
      <c r="E273" s="33" t="s">
        <v>253</v>
      </c>
      <c r="F273" s="33" t="s">
        <v>1374</v>
      </c>
      <c r="G273" s="33" t="s">
        <v>1375</v>
      </c>
      <c r="H273" s="33" t="s">
        <v>1376</v>
      </c>
      <c r="I273" s="4" t="s">
        <v>202</v>
      </c>
      <c r="J273" s="33" t="s">
        <v>262</v>
      </c>
      <c r="K273" s="33" t="s">
        <v>1377</v>
      </c>
    </row>
    <row r="274" spans="1:12" ht="40.5" x14ac:dyDescent="0.4">
      <c r="A274" s="4" t="s">
        <v>1218</v>
      </c>
      <c r="B274" s="33" t="s">
        <v>1362</v>
      </c>
      <c r="C274" s="33" t="s">
        <v>1363</v>
      </c>
      <c r="D274" s="33" t="s">
        <v>1378</v>
      </c>
      <c r="E274" s="33" t="s">
        <v>253</v>
      </c>
      <c r="F274" s="33" t="s">
        <v>1379</v>
      </c>
      <c r="G274" s="33" t="s">
        <v>1380</v>
      </c>
      <c r="H274" s="33" t="s">
        <v>1381</v>
      </c>
      <c r="I274" s="4" t="s">
        <v>202</v>
      </c>
      <c r="J274" s="33" t="s">
        <v>195</v>
      </c>
      <c r="K274" s="33" t="s">
        <v>1377</v>
      </c>
    </row>
    <row r="275" spans="1:12" ht="27" x14ac:dyDescent="0.4">
      <c r="A275" s="4" t="s">
        <v>1218</v>
      </c>
      <c r="B275" s="33" t="s">
        <v>1362</v>
      </c>
      <c r="C275" s="33" t="s">
        <v>1363</v>
      </c>
      <c r="D275" s="33" t="s">
        <v>1382</v>
      </c>
      <c r="E275" s="33" t="s">
        <v>253</v>
      </c>
      <c r="F275" s="33" t="s">
        <v>1383</v>
      </c>
      <c r="G275" s="33" t="s">
        <v>1384</v>
      </c>
      <c r="H275" s="33" t="s">
        <v>1385</v>
      </c>
      <c r="I275" s="4" t="s">
        <v>202</v>
      </c>
      <c r="J275" s="33" t="s">
        <v>195</v>
      </c>
      <c r="K275" s="33" t="s">
        <v>1377</v>
      </c>
    </row>
    <row r="276" spans="1:12" ht="67.5" x14ac:dyDescent="0.4">
      <c r="A276" s="4" t="s">
        <v>1218</v>
      </c>
      <c r="B276" s="33" t="s">
        <v>1362</v>
      </c>
      <c r="C276" s="33" t="s">
        <v>1363</v>
      </c>
      <c r="D276" s="33" t="s">
        <v>1386</v>
      </c>
      <c r="E276" s="33" t="s">
        <v>253</v>
      </c>
      <c r="F276" s="33" t="s">
        <v>1387</v>
      </c>
      <c r="G276" s="33" t="s">
        <v>1388</v>
      </c>
      <c r="H276" s="33" t="s">
        <v>1389</v>
      </c>
      <c r="I276" s="4" t="s">
        <v>202</v>
      </c>
      <c r="J276" s="33" t="s">
        <v>1390</v>
      </c>
      <c r="K276" s="33" t="s">
        <v>1377</v>
      </c>
    </row>
    <row r="277" spans="1:12" ht="27" x14ac:dyDescent="0.4">
      <c r="A277" s="4" t="s">
        <v>1218</v>
      </c>
      <c r="B277" s="33" t="s">
        <v>1362</v>
      </c>
      <c r="C277" s="33" t="s">
        <v>1363</v>
      </c>
      <c r="D277" s="33" t="s">
        <v>1391</v>
      </c>
      <c r="E277" s="33" t="s">
        <v>253</v>
      </c>
      <c r="F277" s="33" t="s">
        <v>1392</v>
      </c>
      <c r="G277" s="33" t="s">
        <v>1393</v>
      </c>
      <c r="H277" s="33" t="s">
        <v>1394</v>
      </c>
      <c r="I277" s="4" t="s">
        <v>202</v>
      </c>
      <c r="J277" s="33" t="s">
        <v>648</v>
      </c>
      <c r="K277" s="33" t="s">
        <v>196</v>
      </c>
      <c r="L277" s="33" t="s">
        <v>197</v>
      </c>
    </row>
    <row r="278" spans="1:12" ht="40.5" x14ac:dyDescent="0.4">
      <c r="A278" s="4" t="s">
        <v>1218</v>
      </c>
      <c r="B278" s="33" t="s">
        <v>1362</v>
      </c>
      <c r="C278" s="33" t="s">
        <v>1363</v>
      </c>
      <c r="D278" s="33" t="s">
        <v>1395</v>
      </c>
      <c r="E278" s="33" t="s">
        <v>253</v>
      </c>
      <c r="F278" s="33" t="s">
        <v>1396</v>
      </c>
      <c r="G278" s="33" t="s">
        <v>1397</v>
      </c>
      <c r="H278" s="33" t="s">
        <v>1398</v>
      </c>
      <c r="I278" s="4" t="s">
        <v>202</v>
      </c>
      <c r="J278" s="33" t="s">
        <v>262</v>
      </c>
      <c r="K278" s="33" t="s">
        <v>1399</v>
      </c>
      <c r="L278" s="33" t="s">
        <v>202</v>
      </c>
    </row>
    <row r="279" spans="1:12" ht="27" x14ac:dyDescent="0.4">
      <c r="A279" s="4" t="s">
        <v>1218</v>
      </c>
      <c r="B279" s="33" t="s">
        <v>1362</v>
      </c>
      <c r="C279" s="33" t="s">
        <v>1363</v>
      </c>
      <c r="D279" s="33" t="s">
        <v>1400</v>
      </c>
      <c r="E279" s="33" t="s">
        <v>253</v>
      </c>
      <c r="F279" s="33" t="s">
        <v>1401</v>
      </c>
      <c r="G279" s="33" t="s">
        <v>1402</v>
      </c>
      <c r="H279" s="33" t="s">
        <v>1403</v>
      </c>
      <c r="I279" s="4" t="s">
        <v>202</v>
      </c>
      <c r="J279" s="33" t="s">
        <v>262</v>
      </c>
      <c r="K279" s="33" t="s">
        <v>196</v>
      </c>
      <c r="L279" s="33" t="s">
        <v>197</v>
      </c>
    </row>
    <row r="280" spans="1:12" ht="27" x14ac:dyDescent="0.4">
      <c r="A280" s="4" t="s">
        <v>1218</v>
      </c>
      <c r="B280" s="33" t="s">
        <v>1362</v>
      </c>
      <c r="C280" s="33" t="s">
        <v>1363</v>
      </c>
      <c r="D280" s="33" t="s">
        <v>1404</v>
      </c>
      <c r="E280" s="33" t="s">
        <v>253</v>
      </c>
      <c r="F280" s="33" t="s">
        <v>1405</v>
      </c>
      <c r="G280" s="33" t="s">
        <v>1406</v>
      </c>
      <c r="H280" s="33" t="s">
        <v>1407</v>
      </c>
      <c r="I280" s="4" t="s">
        <v>202</v>
      </c>
      <c r="J280" s="33" t="s">
        <v>262</v>
      </c>
      <c r="K280" s="33" t="s">
        <v>1408</v>
      </c>
      <c r="L280" s="33" t="s">
        <v>202</v>
      </c>
    </row>
    <row r="281" spans="1:12" ht="27" x14ac:dyDescent="0.4">
      <c r="A281" s="4" t="s">
        <v>1218</v>
      </c>
      <c r="B281" s="33" t="s">
        <v>1362</v>
      </c>
      <c r="C281" s="33" t="s">
        <v>1363</v>
      </c>
      <c r="D281" s="33" t="s">
        <v>1409</v>
      </c>
      <c r="E281" s="33" t="s">
        <v>253</v>
      </c>
      <c r="F281" s="33" t="s">
        <v>1410</v>
      </c>
      <c r="G281" s="33" t="s">
        <v>1411</v>
      </c>
      <c r="H281" s="33" t="s">
        <v>1412</v>
      </c>
      <c r="I281" s="4" t="s">
        <v>202</v>
      </c>
      <c r="J281" s="33" t="s">
        <v>262</v>
      </c>
      <c r="K281" s="33" t="s">
        <v>1408</v>
      </c>
    </row>
    <row r="282" spans="1:12" ht="27" x14ac:dyDescent="0.4">
      <c r="A282" s="4" t="s">
        <v>1218</v>
      </c>
      <c r="B282" s="33" t="s">
        <v>1362</v>
      </c>
      <c r="C282" s="33" t="s">
        <v>1363</v>
      </c>
      <c r="D282" s="33" t="s">
        <v>1413</v>
      </c>
      <c r="E282" s="33" t="s">
        <v>253</v>
      </c>
      <c r="F282" s="33" t="s">
        <v>1414</v>
      </c>
      <c r="G282" s="33" t="s">
        <v>1415</v>
      </c>
      <c r="H282" s="33" t="s">
        <v>1416</v>
      </c>
      <c r="I282" s="4" t="s">
        <v>202</v>
      </c>
      <c r="J282" s="33" t="s">
        <v>195</v>
      </c>
      <c r="K282" s="33" t="s">
        <v>196</v>
      </c>
    </row>
    <row r="283" spans="1:12" ht="40.5" x14ac:dyDescent="0.4">
      <c r="A283" s="4" t="s">
        <v>1218</v>
      </c>
      <c r="B283" s="33" t="s">
        <v>1362</v>
      </c>
      <c r="C283" s="33" t="s">
        <v>1363</v>
      </c>
      <c r="D283" s="33" t="s">
        <v>1417</v>
      </c>
      <c r="E283" s="33" t="s">
        <v>253</v>
      </c>
      <c r="F283" s="33" t="s">
        <v>1418</v>
      </c>
      <c r="G283" s="33" t="s">
        <v>1419</v>
      </c>
      <c r="H283" s="33" t="s">
        <v>1420</v>
      </c>
      <c r="I283" s="4" t="s">
        <v>202</v>
      </c>
      <c r="J283" s="33" t="s">
        <v>1421</v>
      </c>
      <c r="K283" s="33" t="s">
        <v>1422</v>
      </c>
    </row>
    <row r="284" spans="1:12" x14ac:dyDescent="0.4">
      <c r="A284" s="4" t="s">
        <v>1218</v>
      </c>
      <c r="B284" s="33" t="s">
        <v>1362</v>
      </c>
      <c r="C284" s="33" t="s">
        <v>1363</v>
      </c>
      <c r="D284" s="33" t="s">
        <v>1423</v>
      </c>
      <c r="E284" s="33" t="s">
        <v>253</v>
      </c>
      <c r="F284" s="33" t="s">
        <v>1424</v>
      </c>
      <c r="G284" s="33" t="s">
        <v>1425</v>
      </c>
      <c r="H284" s="33" t="s">
        <v>1426</v>
      </c>
      <c r="I284" s="4" t="s">
        <v>202</v>
      </c>
      <c r="J284" s="33" t="s">
        <v>262</v>
      </c>
      <c r="K284" s="33" t="s">
        <v>196</v>
      </c>
    </row>
    <row r="285" spans="1:12" x14ac:dyDescent="0.4">
      <c r="A285" s="4" t="s">
        <v>1218</v>
      </c>
      <c r="B285" s="33" t="s">
        <v>1362</v>
      </c>
      <c r="C285" s="33" t="s">
        <v>1363</v>
      </c>
      <c r="D285" s="33" t="s">
        <v>1427</v>
      </c>
      <c r="E285" s="33" t="s">
        <v>253</v>
      </c>
      <c r="F285" s="33" t="s">
        <v>1428</v>
      </c>
      <c r="G285" s="33" t="s">
        <v>413</v>
      </c>
      <c r="H285" s="33" t="s">
        <v>1429</v>
      </c>
      <c r="I285" s="4" t="s">
        <v>202</v>
      </c>
      <c r="J285" s="33" t="s">
        <v>1430</v>
      </c>
      <c r="K285" s="33" t="s">
        <v>233</v>
      </c>
      <c r="L285" s="33" t="s">
        <v>275</v>
      </c>
    </row>
    <row r="286" spans="1:12" ht="40.5" x14ac:dyDescent="0.4">
      <c r="A286" s="4" t="s">
        <v>1218</v>
      </c>
      <c r="B286" s="33" t="s">
        <v>1362</v>
      </c>
      <c r="C286" s="33" t="s">
        <v>1363</v>
      </c>
      <c r="D286" s="33" t="s">
        <v>1431</v>
      </c>
      <c r="E286" s="33" t="s">
        <v>253</v>
      </c>
      <c r="F286" s="33" t="s">
        <v>1432</v>
      </c>
      <c r="G286" s="33" t="s">
        <v>1433</v>
      </c>
      <c r="H286" s="33" t="s">
        <v>1434</v>
      </c>
      <c r="I286" s="4" t="s">
        <v>202</v>
      </c>
      <c r="J286" s="33" t="s">
        <v>1421</v>
      </c>
      <c r="K286" s="33" t="s">
        <v>1422</v>
      </c>
    </row>
    <row r="287" spans="1:12" x14ac:dyDescent="0.4">
      <c r="A287" s="4" t="s">
        <v>1218</v>
      </c>
      <c r="B287" s="33" t="s">
        <v>1362</v>
      </c>
      <c r="C287" s="33" t="s">
        <v>1435</v>
      </c>
      <c r="D287" s="33" t="s">
        <v>1436</v>
      </c>
      <c r="E287" s="33" t="s">
        <v>253</v>
      </c>
      <c r="F287" s="33" t="s">
        <v>1437</v>
      </c>
      <c r="G287" s="33" t="s">
        <v>1438</v>
      </c>
      <c r="H287" s="33" t="s">
        <v>201</v>
      </c>
      <c r="I287" s="4" t="s">
        <v>202</v>
      </c>
      <c r="J287" s="33" t="s">
        <v>195</v>
      </c>
      <c r="K287" s="33" t="s">
        <v>196</v>
      </c>
    </row>
    <row r="288" spans="1:12" ht="27" x14ac:dyDescent="0.4">
      <c r="A288" s="4" t="s">
        <v>1218</v>
      </c>
      <c r="B288" s="33" t="s">
        <v>1362</v>
      </c>
      <c r="C288" s="33" t="s">
        <v>1435</v>
      </c>
      <c r="D288" s="33" t="s">
        <v>1439</v>
      </c>
      <c r="E288" s="33" t="s">
        <v>253</v>
      </c>
      <c r="F288" s="33" t="s">
        <v>1440</v>
      </c>
      <c r="G288" s="33" t="s">
        <v>1441</v>
      </c>
      <c r="H288" s="33" t="s">
        <v>1442</v>
      </c>
      <c r="I288" s="4" t="s">
        <v>202</v>
      </c>
      <c r="J288" s="33" t="s">
        <v>262</v>
      </c>
      <c r="K288" s="33" t="s">
        <v>196</v>
      </c>
      <c r="L288" s="33" t="s">
        <v>275</v>
      </c>
    </row>
    <row r="289" spans="1:12" ht="27" x14ac:dyDescent="0.4">
      <c r="A289" s="4" t="s">
        <v>1218</v>
      </c>
      <c r="B289" s="33" t="s">
        <v>1362</v>
      </c>
      <c r="C289" s="33" t="s">
        <v>1435</v>
      </c>
      <c r="D289" s="33" t="s">
        <v>1443</v>
      </c>
      <c r="E289" s="33" t="s">
        <v>253</v>
      </c>
      <c r="F289" s="33" t="s">
        <v>1444</v>
      </c>
      <c r="G289" s="33" t="s">
        <v>1445</v>
      </c>
      <c r="H289" s="33" t="s">
        <v>1446</v>
      </c>
      <c r="I289" s="4" t="s">
        <v>202</v>
      </c>
      <c r="J289" s="33" t="s">
        <v>262</v>
      </c>
      <c r="K289" s="33" t="s">
        <v>196</v>
      </c>
    </row>
    <row r="290" spans="1:12" ht="54" x14ac:dyDescent="0.4">
      <c r="A290" s="4" t="s">
        <v>1218</v>
      </c>
      <c r="B290" s="33" t="s">
        <v>1362</v>
      </c>
      <c r="C290" s="33" t="s">
        <v>1435</v>
      </c>
      <c r="D290" s="33" t="s">
        <v>1447</v>
      </c>
      <c r="E290" s="33" t="s">
        <v>253</v>
      </c>
      <c r="F290" s="33" t="s">
        <v>1448</v>
      </c>
      <c r="G290" s="33" t="s">
        <v>1449</v>
      </c>
      <c r="H290" s="33" t="s">
        <v>1450</v>
      </c>
      <c r="I290" s="4" t="s">
        <v>202</v>
      </c>
      <c r="J290" s="33" t="s">
        <v>1451</v>
      </c>
      <c r="K290" s="33" t="s">
        <v>196</v>
      </c>
      <c r="L290" s="33" t="s">
        <v>275</v>
      </c>
    </row>
    <row r="291" spans="1:12" x14ac:dyDescent="0.4">
      <c r="A291" s="4" t="s">
        <v>1218</v>
      </c>
      <c r="B291" s="33" t="s">
        <v>1362</v>
      </c>
      <c r="C291" s="33" t="s">
        <v>1435</v>
      </c>
      <c r="D291" s="33" t="s">
        <v>1452</v>
      </c>
      <c r="E291" s="33" t="s">
        <v>253</v>
      </c>
      <c r="F291" s="33" t="s">
        <v>1453</v>
      </c>
      <c r="G291" s="33" t="s">
        <v>1454</v>
      </c>
      <c r="H291" s="33" t="s">
        <v>1455</v>
      </c>
      <c r="I291" s="4" t="s">
        <v>202</v>
      </c>
      <c r="J291" s="33" t="s">
        <v>195</v>
      </c>
      <c r="K291" s="33" t="s">
        <v>1456</v>
      </c>
      <c r="L291" s="33" t="s">
        <v>475</v>
      </c>
    </row>
    <row r="292" spans="1:12" x14ac:dyDescent="0.4">
      <c r="A292" s="4" t="s">
        <v>1218</v>
      </c>
      <c r="B292" s="33" t="s">
        <v>1362</v>
      </c>
      <c r="C292" s="33" t="s">
        <v>1435</v>
      </c>
      <c r="D292" s="33" t="s">
        <v>1457</v>
      </c>
      <c r="E292" s="33" t="s">
        <v>253</v>
      </c>
      <c r="F292" s="33" t="s">
        <v>1458</v>
      </c>
      <c r="G292" s="33" t="s">
        <v>1459</v>
      </c>
      <c r="H292" s="33" t="s">
        <v>1119</v>
      </c>
      <c r="I292" s="4" t="s">
        <v>202</v>
      </c>
      <c r="J292" s="33" t="s">
        <v>195</v>
      </c>
      <c r="K292" s="33" t="s">
        <v>196</v>
      </c>
    </row>
    <row r="293" spans="1:12" x14ac:dyDescent="0.4">
      <c r="A293" s="4" t="s">
        <v>1218</v>
      </c>
      <c r="B293" s="33" t="s">
        <v>1362</v>
      </c>
      <c r="C293" s="33" t="s">
        <v>1435</v>
      </c>
      <c r="D293" s="33" t="s">
        <v>1460</v>
      </c>
      <c r="E293" s="33" t="s">
        <v>253</v>
      </c>
      <c r="F293" s="33" t="s">
        <v>1461</v>
      </c>
      <c r="G293" s="33" t="s">
        <v>1462</v>
      </c>
      <c r="H293" s="33" t="s">
        <v>1119</v>
      </c>
      <c r="I293" s="4" t="s">
        <v>202</v>
      </c>
      <c r="J293" s="33" t="s">
        <v>195</v>
      </c>
      <c r="K293" s="33" t="s">
        <v>196</v>
      </c>
    </row>
    <row r="294" spans="1:12" x14ac:dyDescent="0.4">
      <c r="A294" s="4" t="s">
        <v>1218</v>
      </c>
      <c r="B294" s="33" t="s">
        <v>1362</v>
      </c>
      <c r="C294" s="33" t="s">
        <v>1435</v>
      </c>
      <c r="D294" s="33" t="s">
        <v>1463</v>
      </c>
      <c r="E294" s="33" t="s">
        <v>253</v>
      </c>
      <c r="F294" s="33" t="s">
        <v>1464</v>
      </c>
      <c r="G294" s="33" t="s">
        <v>1465</v>
      </c>
      <c r="H294" s="33" t="s">
        <v>1466</v>
      </c>
      <c r="I294" s="4" t="s">
        <v>202</v>
      </c>
      <c r="J294" s="33" t="s">
        <v>262</v>
      </c>
      <c r="K294" s="33" t="s">
        <v>196</v>
      </c>
    </row>
    <row r="295" spans="1:12" x14ac:dyDescent="0.4">
      <c r="A295" s="4" t="s">
        <v>1218</v>
      </c>
      <c r="B295" s="33" t="s">
        <v>1362</v>
      </c>
      <c r="C295" s="33" t="s">
        <v>1435</v>
      </c>
      <c r="D295" s="33" t="s">
        <v>1467</v>
      </c>
      <c r="E295" s="33" t="s">
        <v>253</v>
      </c>
      <c r="F295" s="33" t="s">
        <v>1468</v>
      </c>
      <c r="G295" s="33" t="s">
        <v>1469</v>
      </c>
      <c r="H295" s="33" t="s">
        <v>248</v>
      </c>
      <c r="I295" s="4" t="s">
        <v>202</v>
      </c>
      <c r="J295" s="33" t="s">
        <v>195</v>
      </c>
      <c r="K295" s="33" t="s">
        <v>196</v>
      </c>
    </row>
    <row r="296" spans="1:12" ht="27" x14ac:dyDescent="0.4">
      <c r="A296" s="4" t="s">
        <v>1218</v>
      </c>
      <c r="B296" s="33" t="s">
        <v>1362</v>
      </c>
      <c r="C296" s="33" t="s">
        <v>1435</v>
      </c>
      <c r="D296" s="33" t="s">
        <v>1470</v>
      </c>
      <c r="E296" s="33" t="s">
        <v>253</v>
      </c>
      <c r="F296" s="33" t="s">
        <v>1471</v>
      </c>
      <c r="G296" s="33" t="s">
        <v>1472</v>
      </c>
      <c r="H296" s="33" t="s">
        <v>1125</v>
      </c>
      <c r="I296" s="4" t="s">
        <v>202</v>
      </c>
      <c r="J296" s="33" t="s">
        <v>195</v>
      </c>
      <c r="K296" s="33" t="s">
        <v>196</v>
      </c>
    </row>
    <row r="297" spans="1:12" ht="54" x14ac:dyDescent="0.4">
      <c r="A297" s="4" t="s">
        <v>1218</v>
      </c>
      <c r="B297" s="33" t="s">
        <v>1362</v>
      </c>
      <c r="C297" s="33" t="s">
        <v>1435</v>
      </c>
      <c r="D297" s="33" t="s">
        <v>1473</v>
      </c>
      <c r="E297" s="33" t="s">
        <v>253</v>
      </c>
      <c r="F297" s="33" t="s">
        <v>1474</v>
      </c>
      <c r="G297" s="33" t="s">
        <v>1475</v>
      </c>
      <c r="H297" s="33" t="s">
        <v>1476</v>
      </c>
      <c r="I297" s="4" t="s">
        <v>202</v>
      </c>
      <c r="J297" s="33" t="s">
        <v>1477</v>
      </c>
      <c r="K297" s="33" t="s">
        <v>1478</v>
      </c>
      <c r="L297" s="33" t="s">
        <v>275</v>
      </c>
    </row>
    <row r="298" spans="1:12" x14ac:dyDescent="0.4">
      <c r="A298" s="4" t="s">
        <v>1218</v>
      </c>
      <c r="B298" s="33" t="s">
        <v>1362</v>
      </c>
      <c r="C298" s="33" t="s">
        <v>1435</v>
      </c>
      <c r="D298" s="33" t="s">
        <v>1479</v>
      </c>
      <c r="E298" s="33" t="s">
        <v>253</v>
      </c>
      <c r="F298" s="33" t="s">
        <v>1480</v>
      </c>
      <c r="G298" s="33" t="s">
        <v>1481</v>
      </c>
      <c r="H298" s="33" t="s">
        <v>201</v>
      </c>
      <c r="I298" s="4" t="s">
        <v>202</v>
      </c>
      <c r="J298" s="33" t="s">
        <v>195</v>
      </c>
      <c r="K298" s="33" t="s">
        <v>1478</v>
      </c>
      <c r="L298" s="33" t="s">
        <v>275</v>
      </c>
    </row>
    <row r="299" spans="1:12" ht="27" x14ac:dyDescent="0.4">
      <c r="A299" s="4" t="s">
        <v>1218</v>
      </c>
      <c r="B299" s="33" t="s">
        <v>1362</v>
      </c>
      <c r="C299" s="33" t="s">
        <v>1435</v>
      </c>
      <c r="D299" s="33" t="s">
        <v>1482</v>
      </c>
      <c r="E299" s="33" t="s">
        <v>253</v>
      </c>
      <c r="F299" s="33" t="s">
        <v>1483</v>
      </c>
      <c r="G299" s="33" t="s">
        <v>1484</v>
      </c>
      <c r="H299" s="33" t="s">
        <v>1485</v>
      </c>
      <c r="I299" s="4" t="s">
        <v>202</v>
      </c>
      <c r="J299" s="33" t="s">
        <v>648</v>
      </c>
      <c r="K299" s="33" t="s">
        <v>1478</v>
      </c>
    </row>
    <row r="300" spans="1:12" ht="54" x14ac:dyDescent="0.4">
      <c r="A300" s="4" t="s">
        <v>1218</v>
      </c>
      <c r="B300" s="33" t="s">
        <v>1362</v>
      </c>
      <c r="C300" s="33" t="s">
        <v>1435</v>
      </c>
      <c r="D300" s="33" t="s">
        <v>1486</v>
      </c>
      <c r="E300" s="33" t="s">
        <v>253</v>
      </c>
      <c r="F300" s="33" t="s">
        <v>1487</v>
      </c>
      <c r="G300" s="33" t="s">
        <v>1488</v>
      </c>
      <c r="H300" s="33" t="s">
        <v>1489</v>
      </c>
      <c r="I300" s="4" t="s">
        <v>202</v>
      </c>
      <c r="J300" s="33" t="s">
        <v>415</v>
      </c>
      <c r="K300" s="33" t="s">
        <v>274</v>
      </c>
      <c r="L300" s="33" t="s">
        <v>317</v>
      </c>
    </row>
    <row r="301" spans="1:12" ht="27" x14ac:dyDescent="0.4">
      <c r="A301" s="4" t="s">
        <v>1218</v>
      </c>
      <c r="B301" s="33" t="s">
        <v>1362</v>
      </c>
      <c r="C301" s="33" t="s">
        <v>1490</v>
      </c>
      <c r="D301" s="33" t="s">
        <v>1491</v>
      </c>
      <c r="E301" s="33" t="s">
        <v>253</v>
      </c>
      <c r="F301" s="33" t="s">
        <v>1492</v>
      </c>
      <c r="G301" s="33" t="s">
        <v>1493</v>
      </c>
      <c r="H301" s="33" t="s">
        <v>1494</v>
      </c>
      <c r="I301" s="4" t="s">
        <v>202</v>
      </c>
      <c r="J301" s="33" t="s">
        <v>195</v>
      </c>
      <c r="K301" s="33" t="s">
        <v>196</v>
      </c>
      <c r="L301" s="33" t="s">
        <v>202</v>
      </c>
    </row>
    <row r="302" spans="1:12" ht="27" x14ac:dyDescent="0.4">
      <c r="A302" s="4" t="s">
        <v>1218</v>
      </c>
      <c r="B302" s="33" t="s">
        <v>1362</v>
      </c>
      <c r="C302" s="33" t="s">
        <v>1490</v>
      </c>
      <c r="D302" s="33" t="s">
        <v>1495</v>
      </c>
      <c r="E302" s="33" t="s">
        <v>253</v>
      </c>
      <c r="F302" s="33" t="s">
        <v>1496</v>
      </c>
      <c r="G302" s="33" t="s">
        <v>1497</v>
      </c>
      <c r="H302" s="33" t="s">
        <v>1498</v>
      </c>
      <c r="I302" s="4" t="s">
        <v>202</v>
      </c>
      <c r="J302" s="33" t="s">
        <v>195</v>
      </c>
      <c r="K302" s="33" t="s">
        <v>1499</v>
      </c>
      <c r="L302" s="33" t="s">
        <v>202</v>
      </c>
    </row>
    <row r="303" spans="1:12" ht="54" x14ac:dyDescent="0.4">
      <c r="A303" s="4" t="s">
        <v>1218</v>
      </c>
      <c r="B303" s="33" t="s">
        <v>1362</v>
      </c>
      <c r="C303" s="33" t="s">
        <v>1490</v>
      </c>
      <c r="D303" s="33" t="s">
        <v>1500</v>
      </c>
      <c r="E303" s="33" t="s">
        <v>253</v>
      </c>
      <c r="F303" s="33" t="s">
        <v>1501</v>
      </c>
      <c r="G303" s="33" t="s">
        <v>1502</v>
      </c>
      <c r="H303" s="33" t="s">
        <v>1503</v>
      </c>
      <c r="I303" s="4" t="s">
        <v>202</v>
      </c>
      <c r="J303" s="33" t="s">
        <v>1504</v>
      </c>
      <c r="K303" s="33" t="s">
        <v>1505</v>
      </c>
      <c r="L303" s="33" t="s">
        <v>1506</v>
      </c>
    </row>
    <row r="304" spans="1:12" ht="27" x14ac:dyDescent="0.4">
      <c r="A304" s="4" t="s">
        <v>1218</v>
      </c>
      <c r="B304" s="33" t="s">
        <v>1362</v>
      </c>
      <c r="C304" s="33" t="s">
        <v>1490</v>
      </c>
      <c r="D304" s="33" t="s">
        <v>1507</v>
      </c>
      <c r="E304" s="33" t="s">
        <v>253</v>
      </c>
      <c r="F304" s="33" t="s">
        <v>1508</v>
      </c>
      <c r="G304" s="33" t="s">
        <v>1509</v>
      </c>
      <c r="H304" s="33" t="s">
        <v>1510</v>
      </c>
      <c r="I304" s="4" t="s">
        <v>202</v>
      </c>
      <c r="J304" s="33" t="s">
        <v>648</v>
      </c>
      <c r="K304" s="33" t="s">
        <v>196</v>
      </c>
      <c r="L304" s="33" t="s">
        <v>202</v>
      </c>
    </row>
    <row r="305" spans="1:12" x14ac:dyDescent="0.4">
      <c r="A305" s="4" t="s">
        <v>1218</v>
      </c>
      <c r="B305" s="33" t="s">
        <v>1362</v>
      </c>
      <c r="C305" s="33" t="s">
        <v>1490</v>
      </c>
      <c r="D305" s="33" t="s">
        <v>1511</v>
      </c>
      <c r="E305" s="33" t="s">
        <v>253</v>
      </c>
      <c r="F305" s="33" t="s">
        <v>1512</v>
      </c>
      <c r="G305" s="33" t="s">
        <v>1513</v>
      </c>
      <c r="H305" s="33" t="s">
        <v>1514</v>
      </c>
      <c r="I305" s="4" t="s">
        <v>202</v>
      </c>
      <c r="J305" s="33" t="s">
        <v>262</v>
      </c>
      <c r="K305" s="33" t="s">
        <v>196</v>
      </c>
      <c r="L305" s="33" t="s">
        <v>202</v>
      </c>
    </row>
    <row r="306" spans="1:12" ht="67.5" x14ac:dyDescent="0.4">
      <c r="A306" s="4" t="s">
        <v>1218</v>
      </c>
      <c r="B306" s="33" t="s">
        <v>1362</v>
      </c>
      <c r="C306" s="33" t="s">
        <v>1490</v>
      </c>
      <c r="D306" s="33" t="s">
        <v>1515</v>
      </c>
      <c r="E306" s="33" t="s">
        <v>253</v>
      </c>
      <c r="F306" s="33" t="s">
        <v>1516</v>
      </c>
      <c r="G306" s="33" t="s">
        <v>1517</v>
      </c>
      <c r="H306" s="33" t="s">
        <v>1518</v>
      </c>
      <c r="I306" s="4" t="s">
        <v>202</v>
      </c>
      <c r="J306" s="33" t="s">
        <v>1519</v>
      </c>
      <c r="K306" s="33" t="s">
        <v>1520</v>
      </c>
      <c r="L306" s="33" t="s">
        <v>275</v>
      </c>
    </row>
    <row r="307" spans="1:12" ht="54" x14ac:dyDescent="0.4">
      <c r="A307" s="4" t="s">
        <v>1218</v>
      </c>
      <c r="B307" s="33" t="s">
        <v>1362</v>
      </c>
      <c r="C307" s="33" t="s">
        <v>1490</v>
      </c>
      <c r="D307" s="33" t="s">
        <v>1521</v>
      </c>
      <c r="E307" s="33" t="s">
        <v>253</v>
      </c>
      <c r="F307" s="33" t="s">
        <v>1522</v>
      </c>
      <c r="G307" s="33" t="s">
        <v>675</v>
      </c>
      <c r="H307" s="33" t="s">
        <v>1523</v>
      </c>
      <c r="I307" s="4" t="s">
        <v>202</v>
      </c>
      <c r="J307" s="33" t="s">
        <v>1451</v>
      </c>
      <c r="K307" s="33" t="s">
        <v>677</v>
      </c>
      <c r="L307" s="33" t="s">
        <v>202</v>
      </c>
    </row>
    <row r="308" spans="1:12" ht="54" x14ac:dyDescent="0.4">
      <c r="A308" s="4" t="s">
        <v>1218</v>
      </c>
      <c r="B308" s="33" t="s">
        <v>1362</v>
      </c>
      <c r="C308" s="33" t="s">
        <v>1490</v>
      </c>
      <c r="D308" s="33" t="s">
        <v>1524</v>
      </c>
      <c r="E308" s="33" t="s">
        <v>253</v>
      </c>
      <c r="F308" s="33" t="s">
        <v>1525</v>
      </c>
      <c r="G308" s="33" t="s">
        <v>675</v>
      </c>
      <c r="H308" s="33" t="s">
        <v>664</v>
      </c>
      <c r="I308" s="4" t="s">
        <v>202</v>
      </c>
      <c r="J308" s="33" t="s">
        <v>676</v>
      </c>
      <c r="K308" s="33" t="s">
        <v>677</v>
      </c>
      <c r="L308" s="33" t="s">
        <v>202</v>
      </c>
    </row>
    <row r="309" spans="1:12" x14ac:dyDescent="0.4">
      <c r="A309" s="4" t="s">
        <v>1218</v>
      </c>
      <c r="B309" s="33" t="s">
        <v>1362</v>
      </c>
      <c r="C309" s="33" t="s">
        <v>1526</v>
      </c>
      <c r="D309" s="33" t="s">
        <v>1527</v>
      </c>
      <c r="E309" s="33" t="s">
        <v>1528</v>
      </c>
      <c r="F309" s="33" t="s">
        <v>1529</v>
      </c>
      <c r="G309" s="33" t="s">
        <v>1530</v>
      </c>
      <c r="H309" s="33" t="s">
        <v>1531</v>
      </c>
      <c r="I309" s="4" t="s">
        <v>202</v>
      </c>
      <c r="J309" s="33" t="s">
        <v>1532</v>
      </c>
      <c r="K309" s="33" t="s">
        <v>1533</v>
      </c>
      <c r="L309" s="33" t="s">
        <v>202</v>
      </c>
    </row>
    <row r="310" spans="1:12" x14ac:dyDescent="0.4">
      <c r="A310" s="4" t="s">
        <v>1218</v>
      </c>
      <c r="B310" s="33" t="s">
        <v>1362</v>
      </c>
      <c r="C310" s="33" t="s">
        <v>1526</v>
      </c>
      <c r="D310" s="33" t="s">
        <v>1534</v>
      </c>
      <c r="E310" s="33" t="s">
        <v>1528</v>
      </c>
      <c r="F310" s="33" t="s">
        <v>1535</v>
      </c>
      <c r="G310" s="33" t="s">
        <v>1536</v>
      </c>
      <c r="H310" s="33" t="s">
        <v>885</v>
      </c>
      <c r="I310" s="4" t="s">
        <v>202</v>
      </c>
      <c r="J310" s="33" t="s">
        <v>195</v>
      </c>
      <c r="K310" s="33" t="s">
        <v>196</v>
      </c>
      <c r="L310" s="33" t="s">
        <v>202</v>
      </c>
    </row>
    <row r="311" spans="1:12" ht="27" x14ac:dyDescent="0.4">
      <c r="A311" s="4" t="s">
        <v>1218</v>
      </c>
      <c r="B311" s="33" t="s">
        <v>1362</v>
      </c>
      <c r="C311" s="33" t="s">
        <v>1526</v>
      </c>
      <c r="D311" s="33" t="s">
        <v>1537</v>
      </c>
      <c r="E311" s="33" t="s">
        <v>1528</v>
      </c>
      <c r="F311" s="33" t="s">
        <v>1538</v>
      </c>
      <c r="G311" s="33" t="s">
        <v>1539</v>
      </c>
      <c r="H311" s="33" t="s">
        <v>1540</v>
      </c>
      <c r="I311" s="4" t="s">
        <v>194</v>
      </c>
      <c r="J311" s="33" t="s">
        <v>195</v>
      </c>
      <c r="K311" s="33" t="s">
        <v>196</v>
      </c>
      <c r="L311" s="33" t="s">
        <v>202</v>
      </c>
    </row>
    <row r="312" spans="1:12" x14ac:dyDescent="0.4">
      <c r="A312" s="4" t="s">
        <v>1218</v>
      </c>
      <c r="B312" s="33" t="s">
        <v>1362</v>
      </c>
      <c r="C312" s="33" t="s">
        <v>1526</v>
      </c>
      <c r="D312" s="33" t="s">
        <v>1541</v>
      </c>
      <c r="E312" s="33" t="s">
        <v>1528</v>
      </c>
      <c r="F312" s="33" t="s">
        <v>1542</v>
      </c>
      <c r="G312" s="33" t="s">
        <v>1543</v>
      </c>
      <c r="H312" s="33" t="s">
        <v>664</v>
      </c>
      <c r="I312" s="4" t="s">
        <v>202</v>
      </c>
      <c r="J312" s="33" t="s">
        <v>195</v>
      </c>
      <c r="K312" s="33" t="s">
        <v>196</v>
      </c>
      <c r="L312" s="33" t="s">
        <v>202</v>
      </c>
    </row>
    <row r="313" spans="1:12" ht="27" x14ac:dyDescent="0.4">
      <c r="A313" s="4" t="s">
        <v>1218</v>
      </c>
      <c r="B313" s="33" t="s">
        <v>1362</v>
      </c>
      <c r="C313" s="33" t="s">
        <v>1544</v>
      </c>
      <c r="D313" s="33" t="s">
        <v>1545</v>
      </c>
      <c r="E313" s="33" t="s">
        <v>253</v>
      </c>
      <c r="F313" s="33" t="s">
        <v>1546</v>
      </c>
      <c r="G313" s="33" t="s">
        <v>1547</v>
      </c>
      <c r="H313" s="33" t="s">
        <v>1548</v>
      </c>
      <c r="I313" s="4" t="s">
        <v>202</v>
      </c>
      <c r="J313" s="33" t="s">
        <v>437</v>
      </c>
      <c r="K313" s="33" t="s">
        <v>1549</v>
      </c>
      <c r="L313" s="33" t="s">
        <v>275</v>
      </c>
    </row>
    <row r="314" spans="1:12" ht="27" x14ac:dyDescent="0.4">
      <c r="A314" s="4" t="s">
        <v>1218</v>
      </c>
      <c r="B314" s="33" t="s">
        <v>1362</v>
      </c>
      <c r="C314" s="33" t="s">
        <v>1544</v>
      </c>
      <c r="D314" s="33" t="s">
        <v>1550</v>
      </c>
      <c r="E314" s="33" t="s">
        <v>253</v>
      </c>
      <c r="F314" s="33" t="s">
        <v>1551</v>
      </c>
      <c r="G314" s="33" t="s">
        <v>1547</v>
      </c>
      <c r="H314" s="33" t="s">
        <v>1552</v>
      </c>
      <c r="I314" s="4" t="s">
        <v>194</v>
      </c>
      <c r="J314" s="33" t="s">
        <v>437</v>
      </c>
      <c r="K314" s="33" t="s">
        <v>1553</v>
      </c>
      <c r="L314" s="33" t="s">
        <v>275</v>
      </c>
    </row>
    <row r="315" spans="1:12" ht="27" x14ac:dyDescent="0.4">
      <c r="A315" s="4" t="s">
        <v>1218</v>
      </c>
      <c r="B315" s="33" t="s">
        <v>1362</v>
      </c>
      <c r="C315" s="33" t="s">
        <v>1544</v>
      </c>
      <c r="D315" s="33" t="s">
        <v>1554</v>
      </c>
      <c r="E315" s="33" t="s">
        <v>253</v>
      </c>
      <c r="F315" s="33" t="s">
        <v>1555</v>
      </c>
      <c r="G315" s="33" t="s">
        <v>1547</v>
      </c>
      <c r="H315" s="33" t="s">
        <v>1556</v>
      </c>
      <c r="I315" s="4" t="s">
        <v>202</v>
      </c>
      <c r="J315" s="33" t="s">
        <v>195</v>
      </c>
      <c r="K315" s="33" t="s">
        <v>1557</v>
      </c>
      <c r="L315" s="33" t="s">
        <v>275</v>
      </c>
    </row>
    <row r="316" spans="1:12" x14ac:dyDescent="0.4">
      <c r="A316" s="4" t="s">
        <v>1218</v>
      </c>
      <c r="B316" s="33" t="s">
        <v>1362</v>
      </c>
      <c r="C316" s="33" t="s">
        <v>1544</v>
      </c>
      <c r="D316" s="33" t="s">
        <v>1558</v>
      </c>
      <c r="E316" s="33" t="s">
        <v>253</v>
      </c>
      <c r="F316" s="33" t="s">
        <v>1559</v>
      </c>
      <c r="G316" s="33" t="s">
        <v>1547</v>
      </c>
      <c r="H316" s="33" t="s">
        <v>1560</v>
      </c>
      <c r="I316" s="4" t="s">
        <v>202</v>
      </c>
      <c r="J316" s="33" t="s">
        <v>195</v>
      </c>
      <c r="K316" s="33" t="s">
        <v>196</v>
      </c>
      <c r="L316" s="33" t="s">
        <v>275</v>
      </c>
    </row>
    <row r="317" spans="1:12" x14ac:dyDescent="0.4">
      <c r="A317" s="4" t="s">
        <v>1218</v>
      </c>
      <c r="B317" s="33" t="s">
        <v>1362</v>
      </c>
      <c r="C317" s="33" t="s">
        <v>1544</v>
      </c>
      <c r="D317" s="33" t="s">
        <v>1561</v>
      </c>
      <c r="E317" s="33" t="s">
        <v>253</v>
      </c>
      <c r="F317" s="33" t="s">
        <v>1562</v>
      </c>
      <c r="G317" s="33" t="s">
        <v>1547</v>
      </c>
      <c r="H317" s="33" t="s">
        <v>1563</v>
      </c>
      <c r="I317" s="4" t="s">
        <v>202</v>
      </c>
      <c r="J317" s="33" t="s">
        <v>437</v>
      </c>
      <c r="K317" s="33" t="s">
        <v>196</v>
      </c>
      <c r="L317" s="33" t="s">
        <v>275</v>
      </c>
    </row>
    <row r="318" spans="1:12" ht="40.5" x14ac:dyDescent="0.4">
      <c r="A318" s="4" t="s">
        <v>1218</v>
      </c>
      <c r="B318" s="33" t="s">
        <v>1362</v>
      </c>
      <c r="C318" s="33" t="s">
        <v>1544</v>
      </c>
      <c r="D318" s="33" t="s">
        <v>1564</v>
      </c>
      <c r="E318" s="33" t="s">
        <v>253</v>
      </c>
      <c r="F318" s="33" t="s">
        <v>1565</v>
      </c>
      <c r="G318" s="33" t="s">
        <v>1547</v>
      </c>
      <c r="H318" s="33" t="s">
        <v>1566</v>
      </c>
      <c r="I318" s="4" t="s">
        <v>202</v>
      </c>
      <c r="J318" s="33" t="s">
        <v>437</v>
      </c>
      <c r="K318" s="33" t="s">
        <v>1557</v>
      </c>
      <c r="L318" s="33" t="s">
        <v>275</v>
      </c>
    </row>
    <row r="319" spans="1:12" ht="54" x14ac:dyDescent="0.4">
      <c r="A319" s="4" t="s">
        <v>1218</v>
      </c>
      <c r="B319" s="33" t="s">
        <v>1362</v>
      </c>
      <c r="C319" s="33" t="s">
        <v>1544</v>
      </c>
      <c r="D319" s="33" t="s">
        <v>1567</v>
      </c>
      <c r="E319" s="33" t="s">
        <v>253</v>
      </c>
      <c r="F319" s="33" t="s">
        <v>1568</v>
      </c>
      <c r="G319" s="33" t="s">
        <v>1569</v>
      </c>
      <c r="H319" s="33" t="s">
        <v>1570</v>
      </c>
      <c r="I319" s="4" t="s">
        <v>202</v>
      </c>
      <c r="J319" s="33" t="s">
        <v>1571</v>
      </c>
      <c r="K319" s="33" t="s">
        <v>274</v>
      </c>
      <c r="L319" s="33" t="s">
        <v>202</v>
      </c>
    </row>
    <row r="320" spans="1:12" ht="40.5" x14ac:dyDescent="0.4">
      <c r="A320" s="4" t="s">
        <v>1218</v>
      </c>
      <c r="B320" s="33" t="s">
        <v>1572</v>
      </c>
      <c r="C320" s="33" t="s">
        <v>1573</v>
      </c>
      <c r="D320" s="33" t="s">
        <v>1574</v>
      </c>
      <c r="E320" s="33" t="s">
        <v>253</v>
      </c>
      <c r="F320" s="33" t="s">
        <v>1575</v>
      </c>
      <c r="G320" s="33" t="s">
        <v>1576</v>
      </c>
      <c r="H320" s="33" t="s">
        <v>1577</v>
      </c>
      <c r="I320" s="4" t="s">
        <v>202</v>
      </c>
      <c r="J320" s="33" t="s">
        <v>1578</v>
      </c>
      <c r="K320" s="33" t="s">
        <v>1579</v>
      </c>
      <c r="L320" s="33" t="s">
        <v>579</v>
      </c>
    </row>
    <row r="321" spans="1:12" ht="54" x14ac:dyDescent="0.4">
      <c r="A321" s="4" t="s">
        <v>1218</v>
      </c>
      <c r="B321" s="33" t="s">
        <v>1572</v>
      </c>
      <c r="C321" s="33" t="s">
        <v>1573</v>
      </c>
      <c r="D321" s="33" t="s">
        <v>1580</v>
      </c>
      <c r="E321" s="33" t="s">
        <v>253</v>
      </c>
      <c r="F321" s="33" t="s">
        <v>1581</v>
      </c>
      <c r="G321" s="33" t="s">
        <v>1582</v>
      </c>
      <c r="H321" s="33" t="s">
        <v>1583</v>
      </c>
      <c r="I321" s="4" t="s">
        <v>202</v>
      </c>
      <c r="J321" s="33" t="s">
        <v>1584</v>
      </c>
      <c r="K321" s="33" t="s">
        <v>1585</v>
      </c>
      <c r="L321" s="33" t="s">
        <v>1586</v>
      </c>
    </row>
    <row r="322" spans="1:12" ht="27" x14ac:dyDescent="0.4">
      <c r="A322" s="4" t="s">
        <v>1218</v>
      </c>
      <c r="B322" s="33" t="s">
        <v>1572</v>
      </c>
      <c r="C322" s="33" t="s">
        <v>1573</v>
      </c>
      <c r="D322" s="33" t="s">
        <v>1587</v>
      </c>
      <c r="E322" s="33" t="s">
        <v>253</v>
      </c>
      <c r="F322" s="33" t="s">
        <v>1588</v>
      </c>
      <c r="G322" s="33" t="s">
        <v>1589</v>
      </c>
      <c r="H322" s="33" t="s">
        <v>1590</v>
      </c>
      <c r="I322" s="4" t="s">
        <v>194</v>
      </c>
      <c r="J322" s="33" t="s">
        <v>1591</v>
      </c>
      <c r="K322" s="33" t="s">
        <v>1592</v>
      </c>
      <c r="L322" s="33" t="s">
        <v>197</v>
      </c>
    </row>
    <row r="323" spans="1:12" ht="54" x14ac:dyDescent="0.4">
      <c r="A323" s="4" t="s">
        <v>1218</v>
      </c>
      <c r="B323" s="33" t="s">
        <v>1572</v>
      </c>
      <c r="C323" s="33" t="s">
        <v>1573</v>
      </c>
      <c r="D323" s="33" t="s">
        <v>1593</v>
      </c>
      <c r="E323" s="33" t="s">
        <v>253</v>
      </c>
      <c r="F323" s="33" t="s">
        <v>1594</v>
      </c>
      <c r="G323" s="33" t="s">
        <v>1595</v>
      </c>
      <c r="H323" s="33" t="s">
        <v>1596</v>
      </c>
      <c r="I323" s="4" t="s">
        <v>202</v>
      </c>
      <c r="J323" s="33" t="s">
        <v>1597</v>
      </c>
      <c r="K323" s="33" t="s">
        <v>1598</v>
      </c>
      <c r="L323" s="33" t="s">
        <v>475</v>
      </c>
    </row>
    <row r="324" spans="1:12" ht="81" x14ac:dyDescent="0.4">
      <c r="A324" s="4" t="s">
        <v>1218</v>
      </c>
      <c r="B324" s="33" t="s">
        <v>1572</v>
      </c>
      <c r="C324" s="33" t="s">
        <v>1573</v>
      </c>
      <c r="D324" s="33" t="s">
        <v>1599</v>
      </c>
      <c r="E324" s="33" t="s">
        <v>253</v>
      </c>
      <c r="F324" s="33" t="s">
        <v>1600</v>
      </c>
      <c r="G324" s="33" t="s">
        <v>1601</v>
      </c>
      <c r="H324" s="33" t="s">
        <v>1602</v>
      </c>
      <c r="I324" s="4" t="s">
        <v>202</v>
      </c>
      <c r="J324" s="33" t="s">
        <v>1603</v>
      </c>
      <c r="K324" s="33" t="s">
        <v>1604</v>
      </c>
      <c r="L324" s="33" t="s">
        <v>475</v>
      </c>
    </row>
    <row r="325" spans="1:12" ht="27" x14ac:dyDescent="0.4">
      <c r="A325" s="4" t="s">
        <v>1218</v>
      </c>
      <c r="B325" s="33" t="s">
        <v>1572</v>
      </c>
      <c r="C325" s="33" t="s">
        <v>1573</v>
      </c>
      <c r="D325" s="33" t="s">
        <v>1605</v>
      </c>
      <c r="E325" s="33" t="s">
        <v>253</v>
      </c>
      <c r="F325" s="33" t="s">
        <v>1606</v>
      </c>
      <c r="G325" s="33" t="s">
        <v>1607</v>
      </c>
      <c r="H325" s="33" t="s">
        <v>1608</v>
      </c>
      <c r="I325" s="4" t="s">
        <v>202</v>
      </c>
      <c r="J325" s="33" t="s">
        <v>1609</v>
      </c>
      <c r="K325" s="33" t="s">
        <v>543</v>
      </c>
      <c r="L325" s="33" t="s">
        <v>197</v>
      </c>
    </row>
    <row r="326" spans="1:12" ht="40.5" x14ac:dyDescent="0.4">
      <c r="A326" s="4" t="s">
        <v>1218</v>
      </c>
      <c r="B326" s="33" t="s">
        <v>1572</v>
      </c>
      <c r="C326" s="33" t="s">
        <v>1573</v>
      </c>
      <c r="D326" s="33" t="s">
        <v>1610</v>
      </c>
      <c r="E326" s="33" t="s">
        <v>253</v>
      </c>
      <c r="F326" s="33" t="s">
        <v>1611</v>
      </c>
      <c r="G326" s="33" t="s">
        <v>1612</v>
      </c>
      <c r="H326" s="33" t="s">
        <v>1613</v>
      </c>
      <c r="I326" s="4" t="s">
        <v>202</v>
      </c>
      <c r="J326" s="33" t="s">
        <v>1614</v>
      </c>
      <c r="K326" s="33" t="s">
        <v>196</v>
      </c>
      <c r="L326" s="33" t="s">
        <v>197</v>
      </c>
    </row>
    <row r="327" spans="1:12" ht="40.5" x14ac:dyDescent="0.4">
      <c r="A327" s="4" t="s">
        <v>1218</v>
      </c>
      <c r="B327" s="33" t="s">
        <v>1572</v>
      </c>
      <c r="C327" s="33" t="s">
        <v>1573</v>
      </c>
      <c r="D327" s="33" t="s">
        <v>1615</v>
      </c>
      <c r="E327" s="33" t="s">
        <v>253</v>
      </c>
      <c r="F327" s="33" t="s">
        <v>1616</v>
      </c>
      <c r="G327" s="33" t="s">
        <v>1617</v>
      </c>
      <c r="H327" s="33" t="s">
        <v>1618</v>
      </c>
      <c r="I327" s="4" t="s">
        <v>194</v>
      </c>
      <c r="J327" s="33" t="s">
        <v>1619</v>
      </c>
      <c r="K327" s="33" t="s">
        <v>196</v>
      </c>
      <c r="L327" s="33" t="s">
        <v>475</v>
      </c>
    </row>
    <row r="328" spans="1:12" ht="67.5" x14ac:dyDescent="0.4">
      <c r="A328" s="4" t="s">
        <v>1218</v>
      </c>
      <c r="B328" s="33" t="s">
        <v>1572</v>
      </c>
      <c r="C328" s="33" t="s">
        <v>1573</v>
      </c>
      <c r="D328" s="33" t="s">
        <v>1620</v>
      </c>
      <c r="E328" s="33" t="s">
        <v>253</v>
      </c>
      <c r="F328" s="33" t="s">
        <v>1621</v>
      </c>
      <c r="G328" s="33" t="s">
        <v>1622</v>
      </c>
      <c r="H328" s="33" t="s">
        <v>1623</v>
      </c>
      <c r="I328" s="4" t="s">
        <v>202</v>
      </c>
      <c r="J328" s="33" t="s">
        <v>437</v>
      </c>
      <c r="K328" s="33" t="s">
        <v>1624</v>
      </c>
      <c r="L328" s="33" t="s">
        <v>197</v>
      </c>
    </row>
    <row r="329" spans="1:12" ht="54" x14ac:dyDescent="0.4">
      <c r="A329" s="4" t="s">
        <v>1218</v>
      </c>
      <c r="B329" s="33" t="s">
        <v>1572</v>
      </c>
      <c r="C329" s="33" t="s">
        <v>1573</v>
      </c>
      <c r="D329" s="33" t="s">
        <v>1625</v>
      </c>
      <c r="E329" s="33" t="s">
        <v>253</v>
      </c>
      <c r="F329" s="33" t="s">
        <v>1626</v>
      </c>
      <c r="G329" s="33" t="s">
        <v>1627</v>
      </c>
      <c r="H329" s="33" t="s">
        <v>1628</v>
      </c>
      <c r="I329" s="4" t="s">
        <v>202</v>
      </c>
      <c r="J329" s="33" t="s">
        <v>1629</v>
      </c>
      <c r="K329" s="33" t="s">
        <v>543</v>
      </c>
      <c r="L329" s="33" t="s">
        <v>579</v>
      </c>
    </row>
    <row r="330" spans="1:12" ht="27" x14ac:dyDescent="0.4">
      <c r="A330" s="4" t="s">
        <v>1218</v>
      </c>
      <c r="B330" s="33" t="s">
        <v>1572</v>
      </c>
      <c r="C330" s="33" t="s">
        <v>1573</v>
      </c>
      <c r="D330" s="33" t="s">
        <v>1630</v>
      </c>
      <c r="E330" s="33" t="s">
        <v>253</v>
      </c>
      <c r="F330" s="33" t="s">
        <v>1631</v>
      </c>
      <c r="G330" s="33" t="s">
        <v>1632</v>
      </c>
      <c r="H330" s="33" t="s">
        <v>1633</v>
      </c>
      <c r="I330" s="4" t="s">
        <v>194</v>
      </c>
      <c r="J330" s="33" t="s">
        <v>1634</v>
      </c>
      <c r="K330" s="33" t="s">
        <v>1635</v>
      </c>
      <c r="L330" s="33" t="s">
        <v>579</v>
      </c>
    </row>
    <row r="331" spans="1:12" ht="27" x14ac:dyDescent="0.4">
      <c r="A331" s="4" t="s">
        <v>1218</v>
      </c>
      <c r="B331" s="33" t="s">
        <v>1572</v>
      </c>
      <c r="C331" s="33" t="s">
        <v>1573</v>
      </c>
      <c r="D331" s="33" t="s">
        <v>1636</v>
      </c>
      <c r="E331" s="33" t="s">
        <v>253</v>
      </c>
      <c r="F331" s="33" t="s">
        <v>1637</v>
      </c>
      <c r="G331" s="33" t="s">
        <v>1638</v>
      </c>
      <c r="H331" s="33" t="s">
        <v>1639</v>
      </c>
      <c r="I331" s="4" t="s">
        <v>202</v>
      </c>
      <c r="J331" s="33" t="s">
        <v>1640</v>
      </c>
      <c r="K331" s="33" t="s">
        <v>196</v>
      </c>
      <c r="L331" s="33" t="s">
        <v>202</v>
      </c>
    </row>
    <row r="332" spans="1:12" ht="27" x14ac:dyDescent="0.4">
      <c r="A332" s="4" t="s">
        <v>1218</v>
      </c>
      <c r="B332" s="33" t="s">
        <v>1572</v>
      </c>
      <c r="C332" s="33" t="s">
        <v>1641</v>
      </c>
      <c r="D332" s="33" t="s">
        <v>1642</v>
      </c>
      <c r="E332" s="33" t="s">
        <v>253</v>
      </c>
      <c r="F332" s="33" t="s">
        <v>1643</v>
      </c>
      <c r="G332" s="33" t="s">
        <v>1644</v>
      </c>
      <c r="H332" s="33" t="s">
        <v>1645</v>
      </c>
      <c r="I332" s="4" t="s">
        <v>194</v>
      </c>
      <c r="J332" s="33" t="s">
        <v>1646</v>
      </c>
      <c r="K332" s="33" t="s">
        <v>1647</v>
      </c>
      <c r="L332" s="33" t="s">
        <v>579</v>
      </c>
    </row>
    <row r="333" spans="1:12" ht="27" x14ac:dyDescent="0.4">
      <c r="A333" s="4" t="s">
        <v>1218</v>
      </c>
      <c r="B333" s="33" t="s">
        <v>1572</v>
      </c>
      <c r="C333" s="33" t="s">
        <v>1641</v>
      </c>
      <c r="D333" s="33" t="s">
        <v>1648</v>
      </c>
      <c r="E333" s="33" t="s">
        <v>253</v>
      </c>
      <c r="F333" s="33" t="s">
        <v>1649</v>
      </c>
      <c r="G333" s="33" t="s">
        <v>1650</v>
      </c>
      <c r="H333" s="33" t="s">
        <v>1651</v>
      </c>
      <c r="I333" s="4" t="s">
        <v>202</v>
      </c>
      <c r="J333" s="33" t="s">
        <v>1652</v>
      </c>
      <c r="K333" s="33" t="s">
        <v>1653</v>
      </c>
      <c r="L333" s="33" t="s">
        <v>275</v>
      </c>
    </row>
    <row r="334" spans="1:12" ht="27" x14ac:dyDescent="0.4">
      <c r="A334" s="4" t="s">
        <v>1218</v>
      </c>
      <c r="B334" s="33" t="s">
        <v>1572</v>
      </c>
      <c r="C334" s="33" t="s">
        <v>1641</v>
      </c>
      <c r="D334" s="33" t="s">
        <v>1654</v>
      </c>
      <c r="E334" s="33" t="s">
        <v>253</v>
      </c>
      <c r="F334" s="33" t="s">
        <v>1655</v>
      </c>
      <c r="G334" s="33" t="s">
        <v>1656</v>
      </c>
      <c r="H334" s="33" t="s">
        <v>1657</v>
      </c>
      <c r="I334" s="4" t="s">
        <v>194</v>
      </c>
      <c r="J334" s="33" t="s">
        <v>1658</v>
      </c>
      <c r="K334" s="33" t="s">
        <v>1647</v>
      </c>
      <c r="L334" s="33" t="s">
        <v>475</v>
      </c>
    </row>
    <row r="335" spans="1:12" ht="27" x14ac:dyDescent="0.4">
      <c r="A335" s="4" t="s">
        <v>1218</v>
      </c>
      <c r="B335" s="33" t="s">
        <v>1572</v>
      </c>
      <c r="C335" s="33" t="s">
        <v>1641</v>
      </c>
      <c r="D335" s="33" t="s">
        <v>1659</v>
      </c>
      <c r="E335" s="33" t="s">
        <v>253</v>
      </c>
      <c r="F335" s="33" t="s">
        <v>1660</v>
      </c>
      <c r="G335" s="33" t="s">
        <v>1661</v>
      </c>
      <c r="H335" s="33" t="s">
        <v>1662</v>
      </c>
      <c r="I335" s="4" t="s">
        <v>202</v>
      </c>
      <c r="J335" s="33" t="s">
        <v>1663</v>
      </c>
      <c r="K335" s="33" t="s">
        <v>1664</v>
      </c>
      <c r="L335" s="33" t="s">
        <v>197</v>
      </c>
    </row>
    <row r="336" spans="1:12" ht="27" x14ac:dyDescent="0.4">
      <c r="A336" s="4" t="s">
        <v>1218</v>
      </c>
      <c r="B336" s="33" t="s">
        <v>1665</v>
      </c>
      <c r="D336" s="33" t="s">
        <v>1666</v>
      </c>
      <c r="E336" s="33" t="s">
        <v>253</v>
      </c>
      <c r="F336" s="33" t="s">
        <v>1667</v>
      </c>
      <c r="G336" s="33" t="s">
        <v>1668</v>
      </c>
      <c r="H336" s="33" t="s">
        <v>1669</v>
      </c>
      <c r="I336" s="4" t="s">
        <v>202</v>
      </c>
      <c r="J336" s="33" t="s">
        <v>262</v>
      </c>
      <c r="K336" s="33" t="s">
        <v>1670</v>
      </c>
      <c r="L336" s="33" t="s">
        <v>202</v>
      </c>
    </row>
    <row r="337" spans="1:12" ht="27" x14ac:dyDescent="0.4">
      <c r="A337" s="4" t="s">
        <v>1218</v>
      </c>
      <c r="B337" s="33" t="s">
        <v>1665</v>
      </c>
      <c r="D337" s="33" t="s">
        <v>1671</v>
      </c>
      <c r="E337" s="33" t="s">
        <v>253</v>
      </c>
      <c r="F337" s="33" t="s">
        <v>1672</v>
      </c>
      <c r="G337" s="33" t="s">
        <v>1673</v>
      </c>
      <c r="H337" s="33" t="s">
        <v>1674</v>
      </c>
      <c r="I337" s="4" t="s">
        <v>202</v>
      </c>
      <c r="J337" s="33" t="s">
        <v>1675</v>
      </c>
      <c r="K337" s="33" t="s">
        <v>1592</v>
      </c>
      <c r="L337" s="33" t="s">
        <v>202</v>
      </c>
    </row>
    <row r="338" spans="1:12" ht="40.5" x14ac:dyDescent="0.4">
      <c r="A338" s="4" t="s">
        <v>1218</v>
      </c>
      <c r="B338" s="33" t="s">
        <v>1665</v>
      </c>
      <c r="D338" s="33" t="s">
        <v>1599</v>
      </c>
      <c r="E338" s="33" t="s">
        <v>253</v>
      </c>
      <c r="F338" s="33" t="s">
        <v>1676</v>
      </c>
      <c r="G338" s="33" t="s">
        <v>1668</v>
      </c>
      <c r="H338" s="33" t="s">
        <v>1677</v>
      </c>
      <c r="I338" s="4" t="s">
        <v>202</v>
      </c>
      <c r="J338" s="33" t="s">
        <v>1678</v>
      </c>
      <c r="K338" s="33" t="s">
        <v>1670</v>
      </c>
      <c r="L338" s="33" t="s">
        <v>202</v>
      </c>
    </row>
    <row r="339" spans="1:12" ht="27" x14ac:dyDescent="0.4">
      <c r="A339" s="4" t="s">
        <v>1218</v>
      </c>
      <c r="B339" s="33" t="s">
        <v>1665</v>
      </c>
      <c r="D339" s="33" t="s">
        <v>1679</v>
      </c>
      <c r="E339" s="33" t="s">
        <v>253</v>
      </c>
      <c r="F339" s="33" t="s">
        <v>1680</v>
      </c>
      <c r="G339" s="33" t="s">
        <v>1681</v>
      </c>
      <c r="H339" s="33" t="s">
        <v>1682</v>
      </c>
      <c r="I339" s="4" t="s">
        <v>202</v>
      </c>
      <c r="J339" s="33" t="s">
        <v>1683</v>
      </c>
      <c r="K339" s="33" t="s">
        <v>1670</v>
      </c>
      <c r="L339" s="33" t="s">
        <v>202</v>
      </c>
    </row>
    <row r="340" spans="1:12" ht="27" x14ac:dyDescent="0.4">
      <c r="A340" s="4" t="s">
        <v>1218</v>
      </c>
      <c r="B340" s="33" t="s">
        <v>1665</v>
      </c>
      <c r="D340" s="33" t="s">
        <v>1684</v>
      </c>
      <c r="E340" s="33" t="s">
        <v>253</v>
      </c>
      <c r="F340" s="33" t="s">
        <v>1685</v>
      </c>
      <c r="G340" s="33" t="s">
        <v>1686</v>
      </c>
      <c r="H340" s="33" t="s">
        <v>1687</v>
      </c>
      <c r="I340" s="4" t="s">
        <v>202</v>
      </c>
      <c r="J340" s="33" t="s">
        <v>1688</v>
      </c>
      <c r="K340" s="33" t="s">
        <v>1670</v>
      </c>
      <c r="L340" s="33" t="s">
        <v>202</v>
      </c>
    </row>
    <row r="341" spans="1:12" ht="27" x14ac:dyDescent="0.4">
      <c r="A341" s="4" t="s">
        <v>1218</v>
      </c>
      <c r="B341" s="33" t="s">
        <v>1665</v>
      </c>
      <c r="D341" s="33" t="s">
        <v>1689</v>
      </c>
      <c r="E341" s="33" t="s">
        <v>253</v>
      </c>
      <c r="F341" s="33" t="s">
        <v>1690</v>
      </c>
      <c r="G341" s="33" t="s">
        <v>775</v>
      </c>
      <c r="H341" s="33" t="s">
        <v>1691</v>
      </c>
      <c r="I341" s="4" t="s">
        <v>202</v>
      </c>
      <c r="J341" s="33" t="s">
        <v>1692</v>
      </c>
      <c r="K341" s="33" t="s">
        <v>1670</v>
      </c>
      <c r="L341" s="33" t="s">
        <v>202</v>
      </c>
    </row>
    <row r="342" spans="1:12" ht="27" x14ac:dyDescent="0.4">
      <c r="A342" s="4" t="s">
        <v>1218</v>
      </c>
      <c r="B342" s="33" t="s">
        <v>1665</v>
      </c>
      <c r="D342" s="33" t="s">
        <v>1693</v>
      </c>
      <c r="E342" s="33" t="s">
        <v>253</v>
      </c>
      <c r="F342" s="33" t="s">
        <v>1694</v>
      </c>
      <c r="G342" s="33" t="s">
        <v>1695</v>
      </c>
      <c r="H342" s="33" t="s">
        <v>1696</v>
      </c>
      <c r="I342" s="4" t="s">
        <v>202</v>
      </c>
      <c r="J342" s="33" t="s">
        <v>262</v>
      </c>
      <c r="K342" s="33" t="s">
        <v>1697</v>
      </c>
      <c r="L342" s="33" t="s">
        <v>202</v>
      </c>
    </row>
    <row r="343" spans="1:12" ht="27" x14ac:dyDescent="0.4">
      <c r="A343" s="4" t="s">
        <v>1218</v>
      </c>
      <c r="B343" s="33" t="s">
        <v>1665</v>
      </c>
      <c r="D343" s="33" t="s">
        <v>1698</v>
      </c>
      <c r="E343" s="33" t="s">
        <v>253</v>
      </c>
      <c r="F343" s="33" t="s">
        <v>1699</v>
      </c>
      <c r="G343" s="33" t="s">
        <v>1700</v>
      </c>
      <c r="H343" s="33" t="s">
        <v>1701</v>
      </c>
      <c r="I343" s="4" t="s">
        <v>202</v>
      </c>
      <c r="J343" s="33" t="s">
        <v>262</v>
      </c>
      <c r="K343" s="33" t="s">
        <v>1702</v>
      </c>
      <c r="L343" s="33" t="s">
        <v>202</v>
      </c>
    </row>
    <row r="344" spans="1:12" ht="27" x14ac:dyDescent="0.4">
      <c r="A344" s="4" t="s">
        <v>1218</v>
      </c>
      <c r="B344" s="33" t="s">
        <v>1665</v>
      </c>
      <c r="D344" s="33" t="s">
        <v>1703</v>
      </c>
      <c r="E344" s="33" t="s">
        <v>253</v>
      </c>
      <c r="F344" s="33" t="s">
        <v>1704</v>
      </c>
      <c r="G344" s="33" t="s">
        <v>1705</v>
      </c>
      <c r="H344" s="33" t="s">
        <v>1706</v>
      </c>
      <c r="I344" s="4" t="s">
        <v>202</v>
      </c>
      <c r="J344" s="33" t="s">
        <v>1678</v>
      </c>
      <c r="K344" s="33" t="s">
        <v>1707</v>
      </c>
      <c r="L344" s="33" t="s">
        <v>202</v>
      </c>
    </row>
    <row r="345" spans="1:12" ht="27" x14ac:dyDescent="0.4">
      <c r="A345" s="4" t="s">
        <v>1218</v>
      </c>
      <c r="B345" s="33" t="s">
        <v>1665</v>
      </c>
      <c r="D345" s="33" t="s">
        <v>1708</v>
      </c>
      <c r="E345" s="33" t="s">
        <v>253</v>
      </c>
      <c r="F345" s="33" t="s">
        <v>1709</v>
      </c>
      <c r="G345" s="33" t="s">
        <v>1710</v>
      </c>
      <c r="H345" s="33" t="s">
        <v>1711</v>
      </c>
      <c r="I345" s="4" t="s">
        <v>202</v>
      </c>
      <c r="J345" s="33" t="s">
        <v>1678</v>
      </c>
      <c r="K345" s="33" t="s">
        <v>1670</v>
      </c>
      <c r="L345" s="33" t="s">
        <v>202</v>
      </c>
    </row>
    <row r="346" spans="1:12" ht="40.5" x14ac:dyDescent="0.4">
      <c r="A346" s="4" t="s">
        <v>1218</v>
      </c>
      <c r="B346" s="33" t="s">
        <v>1712</v>
      </c>
      <c r="D346" s="33" t="s">
        <v>1713</v>
      </c>
      <c r="E346" s="33" t="s">
        <v>253</v>
      </c>
      <c r="F346" s="33" t="s">
        <v>1714</v>
      </c>
      <c r="G346" s="33" t="s">
        <v>1715</v>
      </c>
      <c r="H346" s="33" t="s">
        <v>1716</v>
      </c>
      <c r="I346" s="4" t="s">
        <v>202</v>
      </c>
      <c r="J346" s="33" t="s">
        <v>1717</v>
      </c>
      <c r="K346" s="33" t="s">
        <v>1718</v>
      </c>
      <c r="L346" s="33" t="s">
        <v>202</v>
      </c>
    </row>
    <row r="347" spans="1:12" ht="40.5" x14ac:dyDescent="0.4">
      <c r="A347" s="4" t="s">
        <v>1218</v>
      </c>
      <c r="B347" s="33" t="s">
        <v>1712</v>
      </c>
      <c r="D347" s="33" t="s">
        <v>1719</v>
      </c>
      <c r="E347" s="33" t="s">
        <v>1234</v>
      </c>
      <c r="F347" s="33" t="s">
        <v>1720</v>
      </c>
      <c r="G347" s="33" t="s">
        <v>775</v>
      </c>
      <c r="H347" s="33" t="s">
        <v>801</v>
      </c>
      <c r="I347" s="4" t="s">
        <v>194</v>
      </c>
      <c r="J347" s="33" t="s">
        <v>1721</v>
      </c>
      <c r="K347" s="33" t="s">
        <v>1722</v>
      </c>
      <c r="L347" s="33" t="s">
        <v>202</v>
      </c>
    </row>
    <row r="348" spans="1:12" ht="40.5" x14ac:dyDescent="0.4">
      <c r="A348" s="4" t="s">
        <v>1218</v>
      </c>
      <c r="B348" s="33" t="s">
        <v>1712</v>
      </c>
      <c r="D348" s="33" t="s">
        <v>1723</v>
      </c>
      <c r="E348" s="33" t="s">
        <v>253</v>
      </c>
      <c r="F348" s="33" t="s">
        <v>1724</v>
      </c>
      <c r="G348" s="33" t="s">
        <v>1725</v>
      </c>
      <c r="H348" s="33" t="s">
        <v>1726</v>
      </c>
      <c r="I348" s="4" t="s">
        <v>202</v>
      </c>
      <c r="J348" s="33" t="s">
        <v>1727</v>
      </c>
      <c r="K348" s="33" t="s">
        <v>196</v>
      </c>
      <c r="L348" s="33" t="s">
        <v>202</v>
      </c>
    </row>
    <row r="349" spans="1:12" ht="27" x14ac:dyDescent="0.4">
      <c r="A349" s="4" t="s">
        <v>1218</v>
      </c>
      <c r="B349" s="33" t="s">
        <v>1712</v>
      </c>
      <c r="D349" s="33" t="s">
        <v>1728</v>
      </c>
      <c r="E349" s="33" t="s">
        <v>253</v>
      </c>
      <c r="F349" s="33" t="s">
        <v>1729</v>
      </c>
      <c r="G349" s="33" t="s">
        <v>1449</v>
      </c>
      <c r="H349" s="33" t="s">
        <v>1730</v>
      </c>
      <c r="I349" s="4" t="s">
        <v>202</v>
      </c>
      <c r="J349" s="33" t="s">
        <v>1731</v>
      </c>
      <c r="K349" s="33" t="s">
        <v>196</v>
      </c>
      <c r="L349" s="33" t="s">
        <v>202</v>
      </c>
    </row>
    <row r="350" spans="1:12" ht="162" x14ac:dyDescent="0.4">
      <c r="A350" s="4" t="s">
        <v>1218</v>
      </c>
      <c r="B350" s="33" t="s">
        <v>1712</v>
      </c>
      <c r="D350" s="33" t="s">
        <v>1732</v>
      </c>
      <c r="E350" s="33" t="s">
        <v>253</v>
      </c>
      <c r="F350" s="33" t="s">
        <v>1733</v>
      </c>
      <c r="G350" s="33" t="s">
        <v>1734</v>
      </c>
      <c r="H350" s="33" t="s">
        <v>1735</v>
      </c>
      <c r="I350" s="4" t="s">
        <v>194</v>
      </c>
      <c r="J350" s="33" t="s">
        <v>195</v>
      </c>
      <c r="K350" s="33" t="s">
        <v>1722</v>
      </c>
      <c r="L350" s="33" t="s">
        <v>202</v>
      </c>
    </row>
    <row r="351" spans="1:12" ht="81" x14ac:dyDescent="0.4">
      <c r="A351" s="4" t="s">
        <v>1218</v>
      </c>
      <c r="B351" s="33" t="s">
        <v>1712</v>
      </c>
      <c r="D351" s="33" t="s">
        <v>1736</v>
      </c>
      <c r="E351" s="33" t="s">
        <v>253</v>
      </c>
      <c r="F351" s="33" t="s">
        <v>1737</v>
      </c>
      <c r="G351" s="33" t="s">
        <v>1738</v>
      </c>
      <c r="H351" s="33" t="s">
        <v>1739</v>
      </c>
      <c r="I351" s="4" t="s">
        <v>194</v>
      </c>
      <c r="J351" s="33" t="s">
        <v>1740</v>
      </c>
      <c r="K351" s="33" t="s">
        <v>196</v>
      </c>
      <c r="L351" s="33" t="s">
        <v>202</v>
      </c>
    </row>
    <row r="352" spans="1:12" ht="40.5" x14ac:dyDescent="0.4">
      <c r="A352" s="4" t="s">
        <v>1218</v>
      </c>
      <c r="B352" s="33" t="s">
        <v>1712</v>
      </c>
      <c r="D352" s="33" t="s">
        <v>1741</v>
      </c>
      <c r="E352" s="33" t="s">
        <v>253</v>
      </c>
      <c r="F352" s="33" t="s">
        <v>1742</v>
      </c>
      <c r="G352" s="33" t="s">
        <v>1743</v>
      </c>
      <c r="H352" s="33" t="s">
        <v>1744</v>
      </c>
      <c r="I352" s="4" t="s">
        <v>194</v>
      </c>
      <c r="J352" s="33" t="s">
        <v>1745</v>
      </c>
      <c r="K352" s="33" t="s">
        <v>196</v>
      </c>
      <c r="L352" s="33" t="s">
        <v>202</v>
      </c>
    </row>
    <row r="353" spans="1:12" ht="40.5" x14ac:dyDescent="0.4">
      <c r="A353" s="4" t="s">
        <v>1218</v>
      </c>
      <c r="B353" s="33" t="s">
        <v>1712</v>
      </c>
      <c r="D353" s="33" t="s">
        <v>1746</v>
      </c>
      <c r="E353" s="33" t="s">
        <v>253</v>
      </c>
      <c r="F353" s="33" t="s">
        <v>1747</v>
      </c>
      <c r="G353" s="33" t="s">
        <v>1748</v>
      </c>
      <c r="H353" s="33" t="s">
        <v>1749</v>
      </c>
      <c r="I353" s="4" t="s">
        <v>194</v>
      </c>
      <c r="J353" s="33" t="s">
        <v>1750</v>
      </c>
      <c r="K353" s="33" t="s">
        <v>1670</v>
      </c>
      <c r="L353" s="33" t="s">
        <v>202</v>
      </c>
    </row>
    <row r="354" spans="1:12" ht="40.5" x14ac:dyDescent="0.4">
      <c r="A354" s="4" t="s">
        <v>1218</v>
      </c>
      <c r="B354" s="33" t="s">
        <v>1712</v>
      </c>
      <c r="D354" s="33" t="s">
        <v>1751</v>
      </c>
      <c r="E354" s="33" t="s">
        <v>253</v>
      </c>
      <c r="F354" s="33" t="s">
        <v>1752</v>
      </c>
      <c r="G354" s="33" t="s">
        <v>1753</v>
      </c>
      <c r="H354" s="33" t="s">
        <v>1754</v>
      </c>
      <c r="I354" s="4" t="s">
        <v>194</v>
      </c>
      <c r="J354" s="33" t="s">
        <v>1750</v>
      </c>
      <c r="K354" s="33" t="s">
        <v>1670</v>
      </c>
      <c r="L354" s="33" t="s">
        <v>202</v>
      </c>
    </row>
    <row r="355" spans="1:12" ht="54" x14ac:dyDescent="0.4">
      <c r="A355" s="4" t="s">
        <v>1218</v>
      </c>
      <c r="B355" s="33" t="s">
        <v>1712</v>
      </c>
      <c r="D355" s="33" t="s">
        <v>1755</v>
      </c>
      <c r="E355" s="33" t="s">
        <v>253</v>
      </c>
      <c r="F355" s="33" t="s">
        <v>1756</v>
      </c>
      <c r="G355" s="33" t="s">
        <v>1757</v>
      </c>
      <c r="H355" s="33" t="s">
        <v>1758</v>
      </c>
      <c r="I355" s="4" t="s">
        <v>194</v>
      </c>
      <c r="J355" s="33" t="s">
        <v>1750</v>
      </c>
      <c r="K355" s="33" t="s">
        <v>1670</v>
      </c>
      <c r="L355" s="33" t="s">
        <v>202</v>
      </c>
    </row>
    <row r="356" spans="1:12" ht="40.5" x14ac:dyDescent="0.4">
      <c r="A356" s="4" t="s">
        <v>1218</v>
      </c>
      <c r="B356" s="33" t="s">
        <v>1712</v>
      </c>
      <c r="D356" s="33" t="s">
        <v>1759</v>
      </c>
      <c r="E356" s="33" t="s">
        <v>253</v>
      </c>
      <c r="F356" s="33" t="s">
        <v>1760</v>
      </c>
      <c r="G356" s="33" t="s">
        <v>1761</v>
      </c>
      <c r="H356" s="33" t="s">
        <v>1762</v>
      </c>
      <c r="I356" s="4" t="s">
        <v>194</v>
      </c>
      <c r="J356" s="33" t="s">
        <v>1750</v>
      </c>
      <c r="K356" s="33" t="s">
        <v>1670</v>
      </c>
      <c r="L356" s="33" t="s">
        <v>202</v>
      </c>
    </row>
    <row r="357" spans="1:12" ht="40.5" x14ac:dyDescent="0.4">
      <c r="A357" s="4" t="s">
        <v>1218</v>
      </c>
      <c r="B357" s="33" t="s">
        <v>1712</v>
      </c>
      <c r="D357" s="33" t="s">
        <v>1763</v>
      </c>
      <c r="E357" s="33" t="s">
        <v>253</v>
      </c>
      <c r="F357" s="33" t="s">
        <v>1764</v>
      </c>
      <c r="G357" s="33" t="s">
        <v>1765</v>
      </c>
      <c r="H357" s="33" t="s">
        <v>1762</v>
      </c>
      <c r="I357" s="4" t="s">
        <v>194</v>
      </c>
      <c r="J357" s="33" t="s">
        <v>1766</v>
      </c>
      <c r="K357" s="33" t="s">
        <v>1670</v>
      </c>
      <c r="L357" s="33" t="s">
        <v>202</v>
      </c>
    </row>
    <row r="358" spans="1:12" ht="40.5" x14ac:dyDescent="0.4">
      <c r="A358" s="4" t="s">
        <v>1218</v>
      </c>
      <c r="B358" s="33" t="s">
        <v>1712</v>
      </c>
      <c r="D358" s="33" t="s">
        <v>1767</v>
      </c>
      <c r="E358" s="33" t="s">
        <v>253</v>
      </c>
      <c r="F358" s="33" t="s">
        <v>1768</v>
      </c>
      <c r="G358" s="33" t="s">
        <v>1769</v>
      </c>
      <c r="H358" s="33" t="s">
        <v>1770</v>
      </c>
      <c r="I358" s="4" t="s">
        <v>194</v>
      </c>
      <c r="J358" s="33" t="s">
        <v>1771</v>
      </c>
      <c r="K358" s="33" t="s">
        <v>196</v>
      </c>
      <c r="L358" s="33" t="s">
        <v>202</v>
      </c>
    </row>
    <row r="359" spans="1:12" ht="27" x14ac:dyDescent="0.4">
      <c r="A359" s="4" t="s">
        <v>1218</v>
      </c>
      <c r="B359" s="33" t="s">
        <v>1712</v>
      </c>
      <c r="D359" s="33" t="s">
        <v>1772</v>
      </c>
      <c r="E359" s="33" t="s">
        <v>253</v>
      </c>
      <c r="F359" s="33" t="s">
        <v>1773</v>
      </c>
      <c r="G359" s="33" t="s">
        <v>1774</v>
      </c>
      <c r="H359" s="33" t="s">
        <v>1775</v>
      </c>
      <c r="I359" s="4" t="s">
        <v>202</v>
      </c>
      <c r="J359" s="33" t="s">
        <v>195</v>
      </c>
      <c r="K359" s="33" t="s">
        <v>196</v>
      </c>
      <c r="L359" s="33" t="s">
        <v>202</v>
      </c>
    </row>
    <row r="360" spans="1:12" ht="27" x14ac:dyDescent="0.4">
      <c r="A360" s="4" t="s">
        <v>1218</v>
      </c>
      <c r="B360" s="33" t="s">
        <v>1712</v>
      </c>
      <c r="D360" s="33" t="s">
        <v>1776</v>
      </c>
      <c r="E360" s="33" t="s">
        <v>253</v>
      </c>
      <c r="F360" s="33" t="s">
        <v>1777</v>
      </c>
      <c r="G360" s="33" t="s">
        <v>1778</v>
      </c>
      <c r="H360" s="33" t="s">
        <v>248</v>
      </c>
      <c r="I360" s="4" t="s">
        <v>202</v>
      </c>
      <c r="J360" s="33" t="s">
        <v>1779</v>
      </c>
      <c r="K360" s="33" t="s">
        <v>196</v>
      </c>
      <c r="L360" s="33" t="s">
        <v>202</v>
      </c>
    </row>
    <row r="361" spans="1:12" ht="243" x14ac:dyDescent="0.4">
      <c r="A361" s="4" t="s">
        <v>1218</v>
      </c>
      <c r="B361" s="33" t="s">
        <v>1712</v>
      </c>
      <c r="D361" s="33" t="s">
        <v>1780</v>
      </c>
      <c r="E361" s="33" t="s">
        <v>253</v>
      </c>
      <c r="F361" s="33" t="s">
        <v>1781</v>
      </c>
      <c r="G361" s="33" t="s">
        <v>1782</v>
      </c>
      <c r="H361" s="33" t="s">
        <v>1783</v>
      </c>
      <c r="I361" s="4" t="s">
        <v>202</v>
      </c>
      <c r="J361" s="33" t="s">
        <v>1784</v>
      </c>
      <c r="K361" s="33" t="s">
        <v>1670</v>
      </c>
      <c r="L361" s="33" t="s">
        <v>202</v>
      </c>
    </row>
    <row r="362" spans="1:12" ht="54" x14ac:dyDescent="0.4">
      <c r="A362" s="4" t="s">
        <v>1218</v>
      </c>
      <c r="B362" s="33" t="s">
        <v>1712</v>
      </c>
      <c r="D362" s="33" t="s">
        <v>1785</v>
      </c>
      <c r="E362" s="33" t="s">
        <v>253</v>
      </c>
      <c r="F362" s="33" t="s">
        <v>1786</v>
      </c>
      <c r="G362" s="33" t="s">
        <v>1595</v>
      </c>
      <c r="H362" s="33" t="s">
        <v>1787</v>
      </c>
      <c r="I362" s="4" t="s">
        <v>202</v>
      </c>
      <c r="J362" s="33" t="s">
        <v>1788</v>
      </c>
      <c r="K362" s="33" t="s">
        <v>1789</v>
      </c>
      <c r="L362" s="33" t="s">
        <v>202</v>
      </c>
    </row>
    <row r="363" spans="1:12" ht="94.5" x14ac:dyDescent="0.4">
      <c r="A363" s="4" t="s">
        <v>1218</v>
      </c>
      <c r="B363" s="33" t="s">
        <v>1712</v>
      </c>
      <c r="D363" s="33" t="s">
        <v>1790</v>
      </c>
      <c r="E363" s="33" t="s">
        <v>253</v>
      </c>
      <c r="F363" s="33" t="s">
        <v>1791</v>
      </c>
      <c r="G363" s="33" t="s">
        <v>1601</v>
      </c>
      <c r="H363" s="33" t="s">
        <v>1792</v>
      </c>
      <c r="I363" s="4" t="s">
        <v>202</v>
      </c>
      <c r="J363" s="33" t="s">
        <v>1793</v>
      </c>
      <c r="K363" s="33" t="s">
        <v>1604</v>
      </c>
      <c r="L363" s="33" t="s">
        <v>202</v>
      </c>
    </row>
    <row r="364" spans="1:12" ht="27" x14ac:dyDescent="0.4">
      <c r="A364" s="4" t="s">
        <v>1218</v>
      </c>
      <c r="B364" s="33" t="s">
        <v>1712</v>
      </c>
      <c r="D364" s="33" t="s">
        <v>1794</v>
      </c>
      <c r="E364" s="33" t="s">
        <v>253</v>
      </c>
      <c r="F364" s="33" t="s">
        <v>1795</v>
      </c>
      <c r="G364" s="33" t="s">
        <v>1796</v>
      </c>
      <c r="H364" s="33" t="s">
        <v>1645</v>
      </c>
      <c r="I364" s="4" t="s">
        <v>202</v>
      </c>
      <c r="J364" s="33" t="s">
        <v>1750</v>
      </c>
      <c r="K364" s="33" t="s">
        <v>1604</v>
      </c>
      <c r="L364" s="33" t="s">
        <v>202</v>
      </c>
    </row>
    <row r="365" spans="1:12" ht="27" x14ac:dyDescent="0.4">
      <c r="A365" s="4" t="s">
        <v>1218</v>
      </c>
      <c r="B365" s="33" t="s">
        <v>1712</v>
      </c>
      <c r="D365" s="33" t="s">
        <v>1797</v>
      </c>
      <c r="E365" s="33" t="s">
        <v>253</v>
      </c>
      <c r="F365" s="33" t="s">
        <v>1798</v>
      </c>
      <c r="G365" s="33" t="s">
        <v>1799</v>
      </c>
      <c r="H365" s="33" t="s">
        <v>1800</v>
      </c>
      <c r="I365" s="4" t="s">
        <v>202</v>
      </c>
      <c r="J365" s="33" t="s">
        <v>1750</v>
      </c>
      <c r="K365" s="33" t="s">
        <v>1722</v>
      </c>
      <c r="L365" s="33" t="s">
        <v>202</v>
      </c>
    </row>
    <row r="366" spans="1:12" ht="27" x14ac:dyDescent="0.4">
      <c r="A366" s="4" t="s">
        <v>1218</v>
      </c>
      <c r="B366" s="33" t="s">
        <v>1712</v>
      </c>
      <c r="D366" s="33" t="s">
        <v>1801</v>
      </c>
      <c r="E366" s="33" t="s">
        <v>253</v>
      </c>
      <c r="F366" s="33" t="s">
        <v>1802</v>
      </c>
      <c r="G366" s="33" t="s">
        <v>1803</v>
      </c>
      <c r="H366" s="33" t="s">
        <v>1800</v>
      </c>
      <c r="I366" s="4" t="s">
        <v>202</v>
      </c>
      <c r="J366" s="33" t="s">
        <v>195</v>
      </c>
      <c r="K366" s="33" t="s">
        <v>1670</v>
      </c>
      <c r="L366" s="33" t="s">
        <v>202</v>
      </c>
    </row>
    <row r="367" spans="1:12" ht="40.5" x14ac:dyDescent="0.4">
      <c r="A367" s="4" t="s">
        <v>1218</v>
      </c>
      <c r="B367" s="33" t="s">
        <v>1712</v>
      </c>
      <c r="D367" s="33" t="s">
        <v>1804</v>
      </c>
      <c r="E367" s="33" t="s">
        <v>253</v>
      </c>
      <c r="F367" s="33" t="s">
        <v>1805</v>
      </c>
      <c r="G367" s="33" t="s">
        <v>1806</v>
      </c>
      <c r="H367" s="33" t="s">
        <v>1807</v>
      </c>
      <c r="I367" s="4" t="s">
        <v>202</v>
      </c>
      <c r="J367" s="33" t="s">
        <v>1808</v>
      </c>
      <c r="K367" s="33" t="s">
        <v>196</v>
      </c>
      <c r="L367" s="33" t="s">
        <v>202</v>
      </c>
    </row>
    <row r="368" spans="1:12" ht="27" x14ac:dyDescent="0.4">
      <c r="A368" s="4" t="s">
        <v>1218</v>
      </c>
      <c r="B368" s="33" t="s">
        <v>1712</v>
      </c>
      <c r="D368" s="33" t="s">
        <v>1809</v>
      </c>
      <c r="E368" s="33" t="s">
        <v>253</v>
      </c>
      <c r="F368" s="33" t="s">
        <v>1810</v>
      </c>
      <c r="G368" s="33" t="s">
        <v>1811</v>
      </c>
      <c r="H368" s="33" t="s">
        <v>1812</v>
      </c>
      <c r="I368" s="4" t="s">
        <v>202</v>
      </c>
      <c r="J368" s="33" t="s">
        <v>1813</v>
      </c>
      <c r="K368" s="33" t="s">
        <v>196</v>
      </c>
      <c r="L368" s="33" t="s">
        <v>202</v>
      </c>
    </row>
    <row r="369" spans="1:12" ht="27" x14ac:dyDescent="0.4">
      <c r="A369" s="4" t="s">
        <v>1218</v>
      </c>
      <c r="B369" s="33" t="s">
        <v>1712</v>
      </c>
      <c r="D369" s="33" t="s">
        <v>1814</v>
      </c>
      <c r="E369" s="33" t="s">
        <v>253</v>
      </c>
      <c r="F369" s="33" t="s">
        <v>1437</v>
      </c>
      <c r="G369" s="33" t="s">
        <v>1438</v>
      </c>
      <c r="H369" s="33" t="s">
        <v>201</v>
      </c>
      <c r="I369" s="4" t="s">
        <v>202</v>
      </c>
      <c r="J369" s="33" t="s">
        <v>195</v>
      </c>
      <c r="K369" s="33" t="s">
        <v>196</v>
      </c>
      <c r="L369" s="33" t="s">
        <v>202</v>
      </c>
    </row>
    <row r="370" spans="1:12" ht="27" x14ac:dyDescent="0.4">
      <c r="A370" s="4" t="s">
        <v>1218</v>
      </c>
      <c r="B370" s="33" t="s">
        <v>1712</v>
      </c>
      <c r="D370" s="33" t="s">
        <v>1815</v>
      </c>
      <c r="E370" s="33" t="s">
        <v>253</v>
      </c>
      <c r="F370" s="33" t="s">
        <v>1816</v>
      </c>
      <c r="G370" s="33" t="s">
        <v>1817</v>
      </c>
      <c r="H370" s="33" t="s">
        <v>248</v>
      </c>
      <c r="I370" s="4" t="s">
        <v>202</v>
      </c>
      <c r="J370" s="33" t="s">
        <v>195</v>
      </c>
      <c r="K370" s="33" t="s">
        <v>677</v>
      </c>
      <c r="L370" s="33" t="s">
        <v>202</v>
      </c>
    </row>
    <row r="371" spans="1:12" ht="27" x14ac:dyDescent="0.4">
      <c r="A371" s="4" t="s">
        <v>1218</v>
      </c>
      <c r="B371" s="33" t="s">
        <v>1818</v>
      </c>
      <c r="D371" s="33" t="s">
        <v>1819</v>
      </c>
      <c r="E371" s="33" t="s">
        <v>471</v>
      </c>
      <c r="F371" s="33" t="s">
        <v>1820</v>
      </c>
      <c r="G371" s="33" t="s">
        <v>1821</v>
      </c>
      <c r="H371" s="33" t="s">
        <v>1822</v>
      </c>
      <c r="I371" s="4" t="s">
        <v>202</v>
      </c>
      <c r="J371" s="33" t="s">
        <v>195</v>
      </c>
      <c r="K371" s="33" t="s">
        <v>543</v>
      </c>
      <c r="L371" s="33" t="s">
        <v>202</v>
      </c>
    </row>
    <row r="372" spans="1:12" x14ac:dyDescent="0.4">
      <c r="A372" s="4" t="s">
        <v>1218</v>
      </c>
      <c r="B372" s="33" t="s">
        <v>1818</v>
      </c>
      <c r="D372" s="33" t="s">
        <v>1823</v>
      </c>
      <c r="E372" s="33" t="s">
        <v>253</v>
      </c>
      <c r="F372" s="33" t="s">
        <v>1824</v>
      </c>
      <c r="G372" s="33" t="s">
        <v>1454</v>
      </c>
      <c r="H372" s="33" t="s">
        <v>1825</v>
      </c>
      <c r="I372" s="4" t="s">
        <v>202</v>
      </c>
      <c r="J372" s="33" t="s">
        <v>195</v>
      </c>
      <c r="K372" s="33" t="s">
        <v>1826</v>
      </c>
      <c r="L372" s="33" t="s">
        <v>275</v>
      </c>
    </row>
    <row r="373" spans="1:12" ht="67.5" x14ac:dyDescent="0.4">
      <c r="A373" s="4" t="s">
        <v>1827</v>
      </c>
      <c r="B373" s="33" t="s">
        <v>1828</v>
      </c>
      <c r="C373" s="33" t="s">
        <v>1829</v>
      </c>
      <c r="D373" s="33" t="s">
        <v>1830</v>
      </c>
      <c r="E373" s="33" t="s">
        <v>253</v>
      </c>
      <c r="F373" s="33" t="s">
        <v>1831</v>
      </c>
      <c r="G373" s="33" t="s">
        <v>1832</v>
      </c>
      <c r="H373" s="33" t="s">
        <v>1833</v>
      </c>
      <c r="I373" s="4" t="s">
        <v>194</v>
      </c>
      <c r="J373" s="33" t="s">
        <v>1834</v>
      </c>
      <c r="K373" s="33" t="s">
        <v>1835</v>
      </c>
      <c r="L373" s="33" t="s">
        <v>311</v>
      </c>
    </row>
    <row r="374" spans="1:12" ht="27" x14ac:dyDescent="0.4">
      <c r="A374" s="4" t="s">
        <v>1827</v>
      </c>
      <c r="B374" s="33" t="s">
        <v>1828</v>
      </c>
      <c r="C374" s="33" t="s">
        <v>1829</v>
      </c>
      <c r="D374" s="33" t="s">
        <v>1836</v>
      </c>
      <c r="E374" s="33" t="s">
        <v>253</v>
      </c>
      <c r="F374" s="33" t="s">
        <v>1837</v>
      </c>
      <c r="G374" s="33" t="s">
        <v>1838</v>
      </c>
      <c r="H374" s="33" t="s">
        <v>1839</v>
      </c>
      <c r="I374" s="4" t="s">
        <v>202</v>
      </c>
      <c r="J374" s="33" t="s">
        <v>1840</v>
      </c>
      <c r="K374" s="33" t="s">
        <v>196</v>
      </c>
      <c r="L374" s="33" t="s">
        <v>202</v>
      </c>
    </row>
    <row r="375" spans="1:12" ht="54" x14ac:dyDescent="0.4">
      <c r="A375" s="4" t="s">
        <v>1827</v>
      </c>
      <c r="B375" s="33" t="s">
        <v>1828</v>
      </c>
      <c r="C375" s="33" t="s">
        <v>1829</v>
      </c>
      <c r="D375" s="33" t="s">
        <v>1841</v>
      </c>
      <c r="E375" s="33" t="s">
        <v>253</v>
      </c>
      <c r="F375" s="33" t="s">
        <v>1842</v>
      </c>
      <c r="G375" s="33" t="s">
        <v>1843</v>
      </c>
      <c r="H375" s="33" t="s">
        <v>1844</v>
      </c>
      <c r="I375" s="4" t="s">
        <v>194</v>
      </c>
      <c r="J375" s="33" t="s">
        <v>1845</v>
      </c>
      <c r="K375" s="33" t="s">
        <v>1846</v>
      </c>
      <c r="L375" s="33" t="s">
        <v>311</v>
      </c>
    </row>
    <row r="376" spans="1:12" ht="27" x14ac:dyDescent="0.4">
      <c r="A376" s="4" t="s">
        <v>1827</v>
      </c>
      <c r="B376" s="33" t="s">
        <v>1828</v>
      </c>
      <c r="C376" s="33" t="s">
        <v>1829</v>
      </c>
      <c r="D376" s="33" t="s">
        <v>1847</v>
      </c>
      <c r="E376" s="33" t="s">
        <v>253</v>
      </c>
      <c r="F376" s="33" t="s">
        <v>1848</v>
      </c>
      <c r="G376" s="33" t="s">
        <v>1849</v>
      </c>
      <c r="H376" s="33" t="s">
        <v>1850</v>
      </c>
      <c r="I376" s="4" t="s">
        <v>202</v>
      </c>
      <c r="J376" s="33" t="s">
        <v>262</v>
      </c>
      <c r="K376" s="33" t="s">
        <v>1851</v>
      </c>
      <c r="L376" s="33" t="s">
        <v>197</v>
      </c>
    </row>
    <row r="377" spans="1:12" ht="54" x14ac:dyDescent="0.4">
      <c r="A377" s="4" t="s">
        <v>1827</v>
      </c>
      <c r="B377" s="33" t="s">
        <v>1828</v>
      </c>
      <c r="C377" s="33" t="s">
        <v>1852</v>
      </c>
      <c r="D377" s="33" t="s">
        <v>1853</v>
      </c>
      <c r="E377" s="33" t="s">
        <v>253</v>
      </c>
      <c r="F377" s="33" t="s">
        <v>1854</v>
      </c>
      <c r="G377" s="33" t="s">
        <v>1855</v>
      </c>
      <c r="H377" s="33" t="s">
        <v>1856</v>
      </c>
      <c r="I377" s="4" t="s">
        <v>194</v>
      </c>
      <c r="J377" s="33" t="s">
        <v>1857</v>
      </c>
      <c r="K377" s="33" t="s">
        <v>1858</v>
      </c>
      <c r="L377" s="33" t="s">
        <v>311</v>
      </c>
    </row>
    <row r="378" spans="1:12" ht="54" x14ac:dyDescent="0.4">
      <c r="A378" s="4" t="s">
        <v>1827</v>
      </c>
      <c r="B378" s="33" t="s">
        <v>1828</v>
      </c>
      <c r="C378" s="33" t="s">
        <v>1852</v>
      </c>
      <c r="D378" s="33" t="s">
        <v>1859</v>
      </c>
      <c r="E378" s="33" t="s">
        <v>253</v>
      </c>
      <c r="F378" s="33" t="s">
        <v>1860</v>
      </c>
      <c r="G378" s="33" t="s">
        <v>1861</v>
      </c>
      <c r="H378" s="33" t="s">
        <v>1862</v>
      </c>
      <c r="I378" s="4" t="s">
        <v>194</v>
      </c>
      <c r="J378" s="33" t="s">
        <v>1857</v>
      </c>
      <c r="K378" s="33" t="s">
        <v>1858</v>
      </c>
      <c r="L378" s="33" t="s">
        <v>311</v>
      </c>
    </row>
    <row r="379" spans="1:12" ht="54" x14ac:dyDescent="0.4">
      <c r="A379" s="4" t="s">
        <v>1827</v>
      </c>
      <c r="B379" s="33" t="s">
        <v>1828</v>
      </c>
      <c r="C379" s="33" t="s">
        <v>1852</v>
      </c>
      <c r="D379" s="33" t="s">
        <v>1863</v>
      </c>
      <c r="E379" s="33" t="s">
        <v>253</v>
      </c>
      <c r="F379" s="33" t="s">
        <v>1864</v>
      </c>
      <c r="G379" s="33" t="s">
        <v>1865</v>
      </c>
      <c r="H379" s="33" t="s">
        <v>1866</v>
      </c>
      <c r="I379" s="4" t="s">
        <v>194</v>
      </c>
      <c r="J379" s="33" t="s">
        <v>1857</v>
      </c>
      <c r="K379" s="33" t="s">
        <v>1858</v>
      </c>
      <c r="L379" s="33" t="s">
        <v>311</v>
      </c>
    </row>
    <row r="380" spans="1:12" ht="54" x14ac:dyDescent="0.4">
      <c r="A380" s="4" t="s">
        <v>1827</v>
      </c>
      <c r="B380" s="33" t="s">
        <v>1828</v>
      </c>
      <c r="C380" s="33" t="s">
        <v>1852</v>
      </c>
      <c r="D380" s="33" t="s">
        <v>1867</v>
      </c>
      <c r="E380" s="33" t="s">
        <v>253</v>
      </c>
      <c r="F380" s="33" t="s">
        <v>1868</v>
      </c>
      <c r="G380" s="33" t="s">
        <v>1869</v>
      </c>
      <c r="H380" s="33" t="s">
        <v>1870</v>
      </c>
      <c r="I380" s="4" t="s">
        <v>194</v>
      </c>
      <c r="J380" s="33" t="s">
        <v>1857</v>
      </c>
      <c r="K380" s="33" t="s">
        <v>1858</v>
      </c>
      <c r="L380" s="33" t="s">
        <v>311</v>
      </c>
    </row>
    <row r="381" spans="1:12" ht="94.5" x14ac:dyDescent="0.4">
      <c r="A381" s="4" t="s">
        <v>1827</v>
      </c>
      <c r="B381" s="33" t="s">
        <v>1828</v>
      </c>
      <c r="C381" s="33" t="s">
        <v>1852</v>
      </c>
      <c r="D381" s="33" t="s">
        <v>1871</v>
      </c>
      <c r="E381" s="33" t="s">
        <v>253</v>
      </c>
      <c r="F381" s="33" t="s">
        <v>1872</v>
      </c>
      <c r="G381" s="33" t="s">
        <v>1873</v>
      </c>
      <c r="H381" s="33" t="s">
        <v>1874</v>
      </c>
      <c r="I381" s="4" t="s">
        <v>194</v>
      </c>
      <c r="J381" s="33" t="s">
        <v>1857</v>
      </c>
      <c r="K381" s="33" t="s">
        <v>1858</v>
      </c>
      <c r="L381" s="33" t="s">
        <v>579</v>
      </c>
    </row>
    <row r="382" spans="1:12" ht="54" x14ac:dyDescent="0.4">
      <c r="A382" s="4" t="s">
        <v>1827</v>
      </c>
      <c r="B382" s="33" t="s">
        <v>1828</v>
      </c>
      <c r="C382" s="33" t="s">
        <v>1852</v>
      </c>
      <c r="D382" s="33" t="s">
        <v>1875</v>
      </c>
      <c r="E382" s="33" t="s">
        <v>253</v>
      </c>
      <c r="F382" s="33" t="s">
        <v>1876</v>
      </c>
      <c r="G382" s="33" t="s">
        <v>1877</v>
      </c>
      <c r="H382" s="33" t="s">
        <v>1878</v>
      </c>
      <c r="I382" s="4" t="s">
        <v>194</v>
      </c>
      <c r="J382" s="33" t="s">
        <v>1857</v>
      </c>
      <c r="K382" s="33" t="s">
        <v>1858</v>
      </c>
      <c r="L382" s="33" t="s">
        <v>311</v>
      </c>
    </row>
    <row r="383" spans="1:12" ht="54" x14ac:dyDescent="0.4">
      <c r="A383" s="4" t="s">
        <v>1827</v>
      </c>
      <c r="B383" s="33" t="s">
        <v>1828</v>
      </c>
      <c r="C383" s="33" t="s">
        <v>1852</v>
      </c>
      <c r="D383" s="33" t="s">
        <v>1879</v>
      </c>
      <c r="E383" s="33" t="s">
        <v>253</v>
      </c>
      <c r="F383" s="33" t="s">
        <v>1880</v>
      </c>
      <c r="G383" s="33" t="s">
        <v>1881</v>
      </c>
      <c r="H383" s="33" t="s">
        <v>1882</v>
      </c>
      <c r="I383" s="4" t="s">
        <v>194</v>
      </c>
      <c r="J383" s="33" t="s">
        <v>1857</v>
      </c>
      <c r="K383" s="33" t="s">
        <v>1858</v>
      </c>
      <c r="L383" s="33" t="s">
        <v>579</v>
      </c>
    </row>
    <row r="384" spans="1:12" ht="54" x14ac:dyDescent="0.4">
      <c r="A384" s="4" t="s">
        <v>1827</v>
      </c>
      <c r="B384" s="33" t="s">
        <v>1828</v>
      </c>
      <c r="C384" s="33" t="s">
        <v>1852</v>
      </c>
      <c r="D384" s="33" t="s">
        <v>1883</v>
      </c>
      <c r="E384" s="33" t="s">
        <v>253</v>
      </c>
      <c r="F384" s="33" t="s">
        <v>1884</v>
      </c>
      <c r="G384" s="33" t="s">
        <v>1885</v>
      </c>
      <c r="H384" s="33" t="s">
        <v>1886</v>
      </c>
      <c r="I384" s="4" t="s">
        <v>194</v>
      </c>
      <c r="J384" s="33" t="s">
        <v>1857</v>
      </c>
      <c r="K384" s="33" t="s">
        <v>1858</v>
      </c>
      <c r="L384" s="33" t="s">
        <v>311</v>
      </c>
    </row>
    <row r="385" spans="1:12" ht="54" x14ac:dyDescent="0.4">
      <c r="A385" s="4" t="s">
        <v>1827</v>
      </c>
      <c r="B385" s="33" t="s">
        <v>1828</v>
      </c>
      <c r="C385" s="33" t="s">
        <v>1852</v>
      </c>
      <c r="D385" s="33" t="s">
        <v>1887</v>
      </c>
      <c r="E385" s="33" t="s">
        <v>253</v>
      </c>
      <c r="F385" s="33" t="s">
        <v>1888</v>
      </c>
      <c r="G385" s="33" t="s">
        <v>1889</v>
      </c>
      <c r="H385" s="33" t="s">
        <v>1890</v>
      </c>
      <c r="I385" s="4" t="s">
        <v>194</v>
      </c>
      <c r="J385" s="33" t="s">
        <v>1857</v>
      </c>
      <c r="K385" s="33" t="s">
        <v>1858</v>
      </c>
      <c r="L385" s="33" t="s">
        <v>311</v>
      </c>
    </row>
    <row r="386" spans="1:12" ht="54" x14ac:dyDescent="0.4">
      <c r="A386" s="4" t="s">
        <v>1827</v>
      </c>
      <c r="B386" s="33" t="s">
        <v>1828</v>
      </c>
      <c r="C386" s="33" t="s">
        <v>1852</v>
      </c>
      <c r="D386" s="33" t="s">
        <v>1891</v>
      </c>
      <c r="E386" s="33" t="s">
        <v>253</v>
      </c>
      <c r="F386" s="33" t="s">
        <v>1892</v>
      </c>
      <c r="G386" s="33" t="s">
        <v>1893</v>
      </c>
      <c r="H386" s="33" t="s">
        <v>1894</v>
      </c>
      <c r="I386" s="4" t="s">
        <v>194</v>
      </c>
      <c r="J386" s="33" t="s">
        <v>1857</v>
      </c>
      <c r="K386" s="33" t="s">
        <v>1858</v>
      </c>
      <c r="L386" s="33" t="s">
        <v>311</v>
      </c>
    </row>
    <row r="387" spans="1:12" ht="54" x14ac:dyDescent="0.4">
      <c r="A387" s="4" t="s">
        <v>1827</v>
      </c>
      <c r="B387" s="33" t="s">
        <v>1828</v>
      </c>
      <c r="C387" s="33" t="s">
        <v>1852</v>
      </c>
      <c r="D387" s="33" t="s">
        <v>1895</v>
      </c>
      <c r="E387" s="33" t="s">
        <v>253</v>
      </c>
      <c r="F387" s="33" t="s">
        <v>1896</v>
      </c>
      <c r="G387" s="33" t="s">
        <v>1897</v>
      </c>
      <c r="H387" s="33" t="s">
        <v>1898</v>
      </c>
      <c r="I387" s="4" t="s">
        <v>194</v>
      </c>
      <c r="J387" s="33" t="s">
        <v>1857</v>
      </c>
      <c r="K387" s="33" t="s">
        <v>1858</v>
      </c>
      <c r="L387" s="33" t="s">
        <v>202</v>
      </c>
    </row>
    <row r="388" spans="1:12" ht="54" x14ac:dyDescent="0.4">
      <c r="A388" s="4" t="s">
        <v>1827</v>
      </c>
      <c r="B388" s="33" t="s">
        <v>1828</v>
      </c>
      <c r="C388" s="33" t="s">
        <v>1852</v>
      </c>
      <c r="D388" s="33" t="s">
        <v>1899</v>
      </c>
      <c r="E388" s="33" t="s">
        <v>253</v>
      </c>
      <c r="F388" s="33" t="s">
        <v>1900</v>
      </c>
      <c r="G388" s="33" t="s">
        <v>1901</v>
      </c>
      <c r="H388" s="33" t="s">
        <v>1902</v>
      </c>
      <c r="I388" s="4" t="s">
        <v>194</v>
      </c>
      <c r="J388" s="33" t="s">
        <v>1857</v>
      </c>
      <c r="K388" s="33" t="s">
        <v>1858</v>
      </c>
      <c r="L388" s="33" t="s">
        <v>311</v>
      </c>
    </row>
    <row r="389" spans="1:12" ht="54" x14ac:dyDescent="0.4">
      <c r="A389" s="4" t="s">
        <v>1827</v>
      </c>
      <c r="B389" s="33" t="s">
        <v>1828</v>
      </c>
      <c r="C389" s="33" t="s">
        <v>1852</v>
      </c>
      <c r="D389" s="33" t="s">
        <v>1903</v>
      </c>
      <c r="E389" s="33" t="s">
        <v>253</v>
      </c>
      <c r="F389" s="33" t="s">
        <v>1904</v>
      </c>
      <c r="G389" s="33" t="s">
        <v>1905</v>
      </c>
      <c r="H389" s="33" t="s">
        <v>1906</v>
      </c>
      <c r="I389" s="4" t="s">
        <v>194</v>
      </c>
      <c r="J389" s="33" t="s">
        <v>1857</v>
      </c>
      <c r="K389" s="33" t="s">
        <v>1858</v>
      </c>
      <c r="L389" s="33" t="s">
        <v>311</v>
      </c>
    </row>
    <row r="390" spans="1:12" ht="54" x14ac:dyDescent="0.4">
      <c r="A390" s="4" t="s">
        <v>1827</v>
      </c>
      <c r="B390" s="33" t="s">
        <v>1828</v>
      </c>
      <c r="C390" s="33" t="s">
        <v>1852</v>
      </c>
      <c r="D390" s="33" t="s">
        <v>1907</v>
      </c>
      <c r="E390" s="33" t="s">
        <v>253</v>
      </c>
      <c r="F390" s="33" t="s">
        <v>1908</v>
      </c>
      <c r="G390" s="33" t="s">
        <v>1909</v>
      </c>
      <c r="H390" s="33" t="s">
        <v>1910</v>
      </c>
      <c r="I390" s="4" t="s">
        <v>194</v>
      </c>
      <c r="J390" s="33" t="s">
        <v>1857</v>
      </c>
      <c r="K390" s="33" t="s">
        <v>1858</v>
      </c>
      <c r="L390" s="33" t="s">
        <v>311</v>
      </c>
    </row>
    <row r="391" spans="1:12" ht="40.5" x14ac:dyDescent="0.4">
      <c r="A391" s="4" t="s">
        <v>1827</v>
      </c>
      <c r="B391" s="33" t="s">
        <v>1828</v>
      </c>
      <c r="C391" s="33" t="s">
        <v>1852</v>
      </c>
      <c r="D391" s="33" t="s">
        <v>1911</v>
      </c>
      <c r="E391" s="33" t="s">
        <v>253</v>
      </c>
      <c r="F391" s="33" t="s">
        <v>1912</v>
      </c>
      <c r="G391" s="33" t="s">
        <v>1913</v>
      </c>
      <c r="H391" s="33" t="s">
        <v>1914</v>
      </c>
      <c r="I391" s="4" t="s">
        <v>194</v>
      </c>
      <c r="J391" s="33" t="s">
        <v>195</v>
      </c>
      <c r="K391" s="33" t="s">
        <v>196</v>
      </c>
    </row>
    <row r="392" spans="1:12" ht="54" x14ac:dyDescent="0.4">
      <c r="A392" s="4" t="s">
        <v>1827</v>
      </c>
      <c r="B392" s="33" t="s">
        <v>1828</v>
      </c>
      <c r="C392" s="33" t="s">
        <v>1852</v>
      </c>
      <c r="D392" s="33" t="s">
        <v>1915</v>
      </c>
      <c r="E392" s="33" t="s">
        <v>253</v>
      </c>
      <c r="F392" s="33" t="s">
        <v>1916</v>
      </c>
      <c r="G392" s="33" t="s">
        <v>1917</v>
      </c>
      <c r="H392" s="33" t="s">
        <v>1918</v>
      </c>
      <c r="I392" s="4" t="s">
        <v>194</v>
      </c>
      <c r="J392" s="33" t="s">
        <v>1857</v>
      </c>
      <c r="K392" s="33" t="s">
        <v>196</v>
      </c>
    </row>
    <row r="393" spans="1:12" ht="40.5" x14ac:dyDescent="0.4">
      <c r="A393" s="4" t="s">
        <v>1827</v>
      </c>
      <c r="B393" s="33" t="s">
        <v>1828</v>
      </c>
      <c r="C393" s="33" t="s">
        <v>1852</v>
      </c>
      <c r="D393" s="33" t="s">
        <v>1919</v>
      </c>
      <c r="E393" s="33" t="s">
        <v>253</v>
      </c>
      <c r="F393" s="33" t="s">
        <v>1920</v>
      </c>
      <c r="G393" s="33" t="s">
        <v>1921</v>
      </c>
      <c r="H393" s="33" t="s">
        <v>1922</v>
      </c>
      <c r="I393" s="4" t="s">
        <v>194</v>
      </c>
      <c r="J393" s="33" t="s">
        <v>195</v>
      </c>
      <c r="K393" s="33" t="s">
        <v>196</v>
      </c>
      <c r="L393" s="33" t="s">
        <v>202</v>
      </c>
    </row>
    <row r="394" spans="1:12" ht="40.5" x14ac:dyDescent="0.4">
      <c r="A394" s="4" t="s">
        <v>1827</v>
      </c>
      <c r="B394" s="33" t="s">
        <v>1828</v>
      </c>
      <c r="C394" s="33" t="s">
        <v>1852</v>
      </c>
      <c r="D394" s="33" t="s">
        <v>1923</v>
      </c>
      <c r="E394" s="33" t="s">
        <v>253</v>
      </c>
      <c r="F394" s="33" t="s">
        <v>1924</v>
      </c>
      <c r="G394" s="33" t="s">
        <v>1925</v>
      </c>
      <c r="H394" s="33" t="s">
        <v>1926</v>
      </c>
      <c r="I394" s="4" t="s">
        <v>194</v>
      </c>
      <c r="J394" s="33" t="s">
        <v>262</v>
      </c>
      <c r="K394" s="33" t="s">
        <v>196</v>
      </c>
      <c r="L394" s="33" t="s">
        <v>311</v>
      </c>
    </row>
    <row r="395" spans="1:12" ht="27" x14ac:dyDescent="0.4">
      <c r="A395" s="4" t="s">
        <v>1827</v>
      </c>
      <c r="B395" s="33" t="s">
        <v>1828</v>
      </c>
      <c r="C395" s="33" t="s">
        <v>1852</v>
      </c>
      <c r="D395" s="33" t="s">
        <v>1927</v>
      </c>
      <c r="E395" s="33" t="s">
        <v>253</v>
      </c>
      <c r="F395" s="33" t="s">
        <v>1928</v>
      </c>
      <c r="G395" s="33" t="s">
        <v>1929</v>
      </c>
      <c r="H395" s="33" t="s">
        <v>1930</v>
      </c>
      <c r="I395" s="4" t="s">
        <v>194</v>
      </c>
      <c r="J395" s="33" t="s">
        <v>262</v>
      </c>
      <c r="K395" s="33" t="s">
        <v>196</v>
      </c>
      <c r="L395" s="33" t="s">
        <v>311</v>
      </c>
    </row>
    <row r="396" spans="1:12" ht="67.5" x14ac:dyDescent="0.4">
      <c r="A396" s="4" t="s">
        <v>1827</v>
      </c>
      <c r="B396" s="33" t="s">
        <v>1828</v>
      </c>
      <c r="C396" s="33" t="s">
        <v>1852</v>
      </c>
      <c r="D396" s="33" t="s">
        <v>1931</v>
      </c>
      <c r="E396" s="33" t="s">
        <v>253</v>
      </c>
      <c r="F396" s="33" t="s">
        <v>1932</v>
      </c>
      <c r="G396" s="33" t="s">
        <v>1933</v>
      </c>
      <c r="H396" s="33" t="s">
        <v>1934</v>
      </c>
      <c r="I396" s="4" t="s">
        <v>194</v>
      </c>
      <c r="J396" s="33" t="s">
        <v>262</v>
      </c>
      <c r="K396" s="33" t="s">
        <v>1858</v>
      </c>
      <c r="L396" s="33" t="s">
        <v>579</v>
      </c>
    </row>
    <row r="397" spans="1:12" ht="54" x14ac:dyDescent="0.4">
      <c r="A397" s="4" t="s">
        <v>1827</v>
      </c>
      <c r="B397" s="33" t="s">
        <v>1828</v>
      </c>
      <c r="C397" s="33" t="s">
        <v>1852</v>
      </c>
      <c r="D397" s="33" t="s">
        <v>1935</v>
      </c>
      <c r="E397" s="33" t="s">
        <v>253</v>
      </c>
      <c r="F397" s="33" t="s">
        <v>1936</v>
      </c>
      <c r="G397" s="33" t="s">
        <v>1937</v>
      </c>
      <c r="H397" s="33" t="s">
        <v>1938</v>
      </c>
      <c r="I397" s="4" t="s">
        <v>202</v>
      </c>
      <c r="J397" s="33" t="s">
        <v>1939</v>
      </c>
      <c r="K397" s="33" t="s">
        <v>1940</v>
      </c>
      <c r="L397" s="33" t="s">
        <v>275</v>
      </c>
    </row>
    <row r="398" spans="1:12" ht="40.5" x14ac:dyDescent="0.4">
      <c r="A398" s="4" t="s">
        <v>1827</v>
      </c>
      <c r="B398" s="33" t="s">
        <v>1828</v>
      </c>
      <c r="C398" s="33" t="s">
        <v>1852</v>
      </c>
      <c r="D398" s="33" t="s">
        <v>1941</v>
      </c>
      <c r="E398" s="33" t="s">
        <v>253</v>
      </c>
      <c r="F398" s="33" t="s">
        <v>1942</v>
      </c>
      <c r="G398" s="33" t="s">
        <v>1943</v>
      </c>
      <c r="H398" s="33" t="s">
        <v>1944</v>
      </c>
      <c r="I398" s="4" t="s">
        <v>202</v>
      </c>
      <c r="J398" s="33" t="s">
        <v>262</v>
      </c>
      <c r="K398" s="33" t="s">
        <v>1858</v>
      </c>
      <c r="L398" s="33" t="s">
        <v>275</v>
      </c>
    </row>
    <row r="399" spans="1:12" ht="40.5" x14ac:dyDescent="0.4">
      <c r="A399" s="4" t="s">
        <v>1827</v>
      </c>
      <c r="B399" s="33" t="s">
        <v>1828</v>
      </c>
      <c r="C399" s="33" t="s">
        <v>1852</v>
      </c>
      <c r="D399" s="33" t="s">
        <v>1945</v>
      </c>
      <c r="E399" s="33" t="s">
        <v>253</v>
      </c>
      <c r="F399" s="33" t="s">
        <v>1946</v>
      </c>
      <c r="G399" s="33" t="s">
        <v>1947</v>
      </c>
      <c r="H399" s="33" t="s">
        <v>1944</v>
      </c>
      <c r="I399" s="4" t="s">
        <v>202</v>
      </c>
      <c r="J399" s="33" t="s">
        <v>1948</v>
      </c>
      <c r="K399" s="33" t="s">
        <v>1858</v>
      </c>
      <c r="L399" s="33" t="s">
        <v>275</v>
      </c>
    </row>
    <row r="400" spans="1:12" ht="40.5" x14ac:dyDescent="0.4">
      <c r="A400" s="4" t="s">
        <v>1827</v>
      </c>
      <c r="B400" s="33" t="s">
        <v>1828</v>
      </c>
      <c r="C400" s="33" t="s">
        <v>1852</v>
      </c>
      <c r="D400" s="33" t="s">
        <v>1945</v>
      </c>
      <c r="E400" s="33" t="s">
        <v>253</v>
      </c>
      <c r="F400" s="33" t="s">
        <v>1949</v>
      </c>
      <c r="G400" s="33" t="s">
        <v>1950</v>
      </c>
      <c r="H400" s="33" t="s">
        <v>1944</v>
      </c>
      <c r="I400" s="4" t="s">
        <v>202</v>
      </c>
      <c r="J400" s="33" t="s">
        <v>1951</v>
      </c>
      <c r="K400" s="33" t="s">
        <v>1858</v>
      </c>
      <c r="L400" s="33" t="s">
        <v>275</v>
      </c>
    </row>
    <row r="401" spans="1:12" ht="54" x14ac:dyDescent="0.4">
      <c r="A401" s="4" t="s">
        <v>1827</v>
      </c>
      <c r="B401" s="33" t="s">
        <v>1828</v>
      </c>
      <c r="C401" s="33" t="s">
        <v>1852</v>
      </c>
      <c r="D401" s="33" t="s">
        <v>1952</v>
      </c>
      <c r="E401" s="33" t="s">
        <v>253</v>
      </c>
      <c r="F401" s="33" t="s">
        <v>1953</v>
      </c>
      <c r="G401" s="33" t="s">
        <v>1954</v>
      </c>
      <c r="H401" s="33" t="s">
        <v>1955</v>
      </c>
      <c r="I401" s="4" t="s">
        <v>194</v>
      </c>
      <c r="J401" s="33" t="s">
        <v>1857</v>
      </c>
      <c r="K401" s="33" t="s">
        <v>1956</v>
      </c>
      <c r="L401" s="33" t="s">
        <v>197</v>
      </c>
    </row>
    <row r="402" spans="1:12" ht="54" x14ac:dyDescent="0.4">
      <c r="A402" s="4" t="s">
        <v>1827</v>
      </c>
      <c r="B402" s="33" t="s">
        <v>1828</v>
      </c>
      <c r="C402" s="33" t="s">
        <v>1852</v>
      </c>
      <c r="D402" s="33" t="s">
        <v>1957</v>
      </c>
      <c r="E402" s="33" t="s">
        <v>253</v>
      </c>
      <c r="F402" s="33" t="s">
        <v>1958</v>
      </c>
      <c r="G402" s="33" t="s">
        <v>1959</v>
      </c>
      <c r="H402" s="33" t="s">
        <v>1960</v>
      </c>
      <c r="I402" s="4" t="s">
        <v>194</v>
      </c>
      <c r="J402" s="33" t="s">
        <v>1750</v>
      </c>
      <c r="K402" s="33" t="s">
        <v>1961</v>
      </c>
      <c r="L402" s="33" t="s">
        <v>202</v>
      </c>
    </row>
    <row r="403" spans="1:12" ht="40.5" x14ac:dyDescent="0.4">
      <c r="A403" s="4" t="s">
        <v>1827</v>
      </c>
      <c r="B403" s="33" t="s">
        <v>1828</v>
      </c>
      <c r="C403" s="33" t="s">
        <v>1962</v>
      </c>
      <c r="D403" s="33" t="s">
        <v>1963</v>
      </c>
      <c r="E403" s="33" t="s">
        <v>253</v>
      </c>
      <c r="F403" s="33" t="s">
        <v>1964</v>
      </c>
      <c r="G403" s="33" t="s">
        <v>1965</v>
      </c>
      <c r="H403" s="33" t="s">
        <v>1966</v>
      </c>
      <c r="I403" s="4" t="s">
        <v>202</v>
      </c>
      <c r="J403" s="33" t="s">
        <v>262</v>
      </c>
      <c r="K403" s="33" t="s">
        <v>196</v>
      </c>
      <c r="L403" s="33" t="s">
        <v>202</v>
      </c>
    </row>
    <row r="404" spans="1:12" ht="27" x14ac:dyDescent="0.4">
      <c r="A404" s="4" t="s">
        <v>1827</v>
      </c>
      <c r="B404" s="33" t="s">
        <v>1828</v>
      </c>
      <c r="C404" s="33" t="s">
        <v>1962</v>
      </c>
      <c r="D404" s="33" t="s">
        <v>1967</v>
      </c>
      <c r="E404" s="33" t="s">
        <v>253</v>
      </c>
      <c r="F404" s="33" t="s">
        <v>1968</v>
      </c>
      <c r="G404" s="33" t="s">
        <v>1969</v>
      </c>
      <c r="H404" s="33" t="s">
        <v>1970</v>
      </c>
      <c r="I404" s="4" t="s">
        <v>194</v>
      </c>
      <c r="J404" s="33" t="s">
        <v>1971</v>
      </c>
      <c r="K404" s="33" t="s">
        <v>196</v>
      </c>
      <c r="L404" s="33" t="s">
        <v>202</v>
      </c>
    </row>
    <row r="405" spans="1:12" x14ac:dyDescent="0.4">
      <c r="A405" s="4" t="s">
        <v>1827</v>
      </c>
      <c r="B405" s="33" t="s">
        <v>1828</v>
      </c>
      <c r="C405" s="33" t="s">
        <v>1962</v>
      </c>
      <c r="D405" s="33" t="s">
        <v>1972</v>
      </c>
      <c r="E405" s="33" t="s">
        <v>253</v>
      </c>
      <c r="F405" s="33" t="s">
        <v>1973</v>
      </c>
      <c r="G405" s="33" t="s">
        <v>1974</v>
      </c>
      <c r="H405" s="33" t="s">
        <v>1975</v>
      </c>
      <c r="I405" s="4" t="s">
        <v>202</v>
      </c>
      <c r="J405" s="33" t="s">
        <v>262</v>
      </c>
      <c r="K405" s="33" t="s">
        <v>196</v>
      </c>
      <c r="L405" s="33" t="s">
        <v>202</v>
      </c>
    </row>
    <row r="406" spans="1:12" x14ac:dyDescent="0.4">
      <c r="A406" s="4" t="s">
        <v>1827</v>
      </c>
      <c r="B406" s="33" t="s">
        <v>1828</v>
      </c>
      <c r="C406" s="33" t="s">
        <v>1962</v>
      </c>
      <c r="D406" s="33" t="s">
        <v>1976</v>
      </c>
      <c r="E406" s="33" t="s">
        <v>253</v>
      </c>
      <c r="F406" s="33" t="s">
        <v>1977</v>
      </c>
      <c r="G406" s="33" t="s">
        <v>1978</v>
      </c>
      <c r="H406" s="33" t="s">
        <v>1975</v>
      </c>
      <c r="I406" s="4" t="s">
        <v>202</v>
      </c>
      <c r="J406" s="33" t="s">
        <v>262</v>
      </c>
      <c r="K406" s="33" t="s">
        <v>196</v>
      </c>
      <c r="L406" s="33" t="s">
        <v>202</v>
      </c>
    </row>
    <row r="407" spans="1:12" x14ac:dyDescent="0.4">
      <c r="A407" s="4" t="s">
        <v>1827</v>
      </c>
      <c r="B407" s="33" t="s">
        <v>1828</v>
      </c>
      <c r="C407" s="33" t="s">
        <v>1962</v>
      </c>
      <c r="D407" s="33" t="s">
        <v>1979</v>
      </c>
      <c r="E407" s="33" t="s">
        <v>253</v>
      </c>
      <c r="F407" s="33" t="s">
        <v>1980</v>
      </c>
      <c r="G407" s="33" t="s">
        <v>1981</v>
      </c>
      <c r="H407" s="33" t="s">
        <v>1975</v>
      </c>
      <c r="I407" s="4" t="s">
        <v>202</v>
      </c>
      <c r="J407" s="33" t="s">
        <v>262</v>
      </c>
      <c r="K407" s="33" t="s">
        <v>196</v>
      </c>
      <c r="L407" s="33" t="s">
        <v>202</v>
      </c>
    </row>
    <row r="408" spans="1:12" ht="27" x14ac:dyDescent="0.4">
      <c r="A408" s="4" t="s">
        <v>1827</v>
      </c>
      <c r="B408" s="33" t="s">
        <v>1828</v>
      </c>
      <c r="C408" s="33" t="s">
        <v>1962</v>
      </c>
      <c r="D408" s="33" t="s">
        <v>1982</v>
      </c>
      <c r="E408" s="33" t="s">
        <v>253</v>
      </c>
      <c r="F408" s="33" t="s">
        <v>1983</v>
      </c>
      <c r="G408" s="33" t="s">
        <v>1984</v>
      </c>
      <c r="H408" s="33" t="s">
        <v>1985</v>
      </c>
      <c r="I408" s="4" t="s">
        <v>202</v>
      </c>
      <c r="J408" s="33" t="s">
        <v>1986</v>
      </c>
      <c r="K408" s="33" t="s">
        <v>196</v>
      </c>
      <c r="L408" s="33" t="s">
        <v>202</v>
      </c>
    </row>
    <row r="409" spans="1:12" x14ac:dyDescent="0.4">
      <c r="A409" s="4" t="s">
        <v>1827</v>
      </c>
      <c r="B409" s="33" t="s">
        <v>1828</v>
      </c>
      <c r="C409" s="33" t="s">
        <v>1962</v>
      </c>
      <c r="D409" s="33" t="s">
        <v>1987</v>
      </c>
      <c r="E409" s="33" t="s">
        <v>253</v>
      </c>
      <c r="F409" s="33" t="s">
        <v>1988</v>
      </c>
      <c r="G409" s="33" t="s">
        <v>1989</v>
      </c>
      <c r="H409" s="33" t="s">
        <v>279</v>
      </c>
      <c r="I409" s="4" t="s">
        <v>202</v>
      </c>
      <c r="J409" s="33" t="s">
        <v>195</v>
      </c>
      <c r="K409" s="33" t="s">
        <v>196</v>
      </c>
      <c r="L409" s="33" t="s">
        <v>202</v>
      </c>
    </row>
    <row r="410" spans="1:12" ht="27" x14ac:dyDescent="0.4">
      <c r="A410" s="4" t="s">
        <v>1827</v>
      </c>
      <c r="B410" s="33" t="s">
        <v>1828</v>
      </c>
      <c r="C410" s="33" t="s">
        <v>1962</v>
      </c>
      <c r="D410" s="33" t="s">
        <v>1990</v>
      </c>
      <c r="E410" s="33" t="s">
        <v>253</v>
      </c>
      <c r="F410" s="33" t="s">
        <v>1991</v>
      </c>
      <c r="G410" s="33" t="s">
        <v>1992</v>
      </c>
      <c r="H410" s="33" t="s">
        <v>1993</v>
      </c>
      <c r="I410" s="4" t="s">
        <v>194</v>
      </c>
      <c r="J410" s="33" t="s">
        <v>639</v>
      </c>
      <c r="K410" s="33" t="s">
        <v>196</v>
      </c>
      <c r="L410" s="33" t="s">
        <v>197</v>
      </c>
    </row>
    <row r="411" spans="1:12" ht="54" x14ac:dyDescent="0.4">
      <c r="A411" s="4" t="s">
        <v>1827</v>
      </c>
      <c r="B411" s="33" t="s">
        <v>1828</v>
      </c>
      <c r="C411" s="33" t="s">
        <v>1962</v>
      </c>
      <c r="D411" s="33" t="s">
        <v>1994</v>
      </c>
      <c r="E411" s="33" t="s">
        <v>253</v>
      </c>
      <c r="F411" s="33" t="s">
        <v>1995</v>
      </c>
      <c r="G411" s="33" t="s">
        <v>1996</v>
      </c>
      <c r="H411" s="33" t="s">
        <v>1997</v>
      </c>
      <c r="I411" s="4" t="s">
        <v>202</v>
      </c>
      <c r="J411" s="33" t="s">
        <v>1998</v>
      </c>
      <c r="K411" s="33" t="s">
        <v>196</v>
      </c>
      <c r="L411" s="33" t="s">
        <v>202</v>
      </c>
    </row>
    <row r="412" spans="1:12" ht="67.5" x14ac:dyDescent="0.4">
      <c r="A412" s="4" t="s">
        <v>1827</v>
      </c>
      <c r="B412" s="33" t="s">
        <v>1828</v>
      </c>
      <c r="C412" s="33" t="s">
        <v>1962</v>
      </c>
      <c r="D412" s="33" t="s">
        <v>1999</v>
      </c>
      <c r="E412" s="33" t="s">
        <v>253</v>
      </c>
      <c r="F412" s="33" t="s">
        <v>2000</v>
      </c>
      <c r="G412" s="33" t="s">
        <v>2001</v>
      </c>
      <c r="H412" s="33" t="s">
        <v>2002</v>
      </c>
      <c r="I412" s="4" t="s">
        <v>194</v>
      </c>
      <c r="J412" s="33" t="s">
        <v>2003</v>
      </c>
      <c r="K412" s="33" t="s">
        <v>2004</v>
      </c>
      <c r="L412" s="33" t="s">
        <v>475</v>
      </c>
    </row>
    <row r="413" spans="1:12" ht="27" x14ac:dyDescent="0.4">
      <c r="A413" s="4" t="s">
        <v>1827</v>
      </c>
      <c r="B413" s="33" t="s">
        <v>1828</v>
      </c>
      <c r="C413" s="33" t="s">
        <v>1962</v>
      </c>
      <c r="D413" s="33" t="s">
        <v>2005</v>
      </c>
      <c r="E413" s="33" t="s">
        <v>253</v>
      </c>
      <c r="F413" s="33" t="s">
        <v>2006</v>
      </c>
      <c r="G413" s="33" t="s">
        <v>2007</v>
      </c>
      <c r="H413" s="33" t="s">
        <v>1850</v>
      </c>
      <c r="I413" s="4" t="s">
        <v>202</v>
      </c>
      <c r="J413" s="33" t="s">
        <v>262</v>
      </c>
      <c r="K413" s="33" t="s">
        <v>1851</v>
      </c>
      <c r="L413" s="33" t="s">
        <v>197</v>
      </c>
    </row>
    <row r="414" spans="1:12" ht="27" x14ac:dyDescent="0.4">
      <c r="A414" s="4" t="s">
        <v>1827</v>
      </c>
      <c r="B414" s="33" t="s">
        <v>1828</v>
      </c>
      <c r="C414" s="33" t="s">
        <v>1962</v>
      </c>
      <c r="D414" s="33" t="s">
        <v>2008</v>
      </c>
      <c r="E414" s="33" t="s">
        <v>253</v>
      </c>
      <c r="F414" s="33" t="s">
        <v>2009</v>
      </c>
      <c r="G414" s="33" t="s">
        <v>2010</v>
      </c>
      <c r="H414" s="33" t="s">
        <v>2011</v>
      </c>
      <c r="I414" s="4" t="s">
        <v>202</v>
      </c>
      <c r="J414" s="33" t="s">
        <v>262</v>
      </c>
      <c r="K414" s="33" t="s">
        <v>1851</v>
      </c>
      <c r="L414" s="33" t="s">
        <v>197</v>
      </c>
    </row>
    <row r="415" spans="1:12" x14ac:dyDescent="0.4">
      <c r="A415" s="4" t="s">
        <v>1827</v>
      </c>
      <c r="B415" s="33" t="s">
        <v>1828</v>
      </c>
      <c r="C415" s="33" t="s">
        <v>1962</v>
      </c>
      <c r="D415" s="33" t="s">
        <v>2012</v>
      </c>
      <c r="E415" s="33" t="s">
        <v>253</v>
      </c>
      <c r="F415" s="33" t="s">
        <v>2013</v>
      </c>
      <c r="G415" s="33" t="s">
        <v>2014</v>
      </c>
      <c r="H415" s="33" t="s">
        <v>279</v>
      </c>
      <c r="I415" s="4" t="s">
        <v>202</v>
      </c>
      <c r="J415" s="33" t="s">
        <v>2015</v>
      </c>
      <c r="K415" s="33" t="s">
        <v>196</v>
      </c>
      <c r="L415" s="33" t="s">
        <v>311</v>
      </c>
    </row>
    <row r="416" spans="1:12" ht="40.5" x14ac:dyDescent="0.4">
      <c r="A416" s="4" t="s">
        <v>1827</v>
      </c>
      <c r="B416" s="33" t="s">
        <v>1828</v>
      </c>
      <c r="C416" s="33" t="s">
        <v>1962</v>
      </c>
      <c r="D416" s="33" t="s">
        <v>2016</v>
      </c>
      <c r="E416" s="33" t="s">
        <v>253</v>
      </c>
      <c r="F416" s="33" t="s">
        <v>2017</v>
      </c>
      <c r="G416" s="33" t="s">
        <v>2018</v>
      </c>
      <c r="H416" s="33" t="s">
        <v>2019</v>
      </c>
      <c r="I416" s="4" t="s">
        <v>202</v>
      </c>
      <c r="J416" s="33" t="s">
        <v>2020</v>
      </c>
      <c r="K416" s="33" t="s">
        <v>543</v>
      </c>
      <c r="L416" s="33" t="s">
        <v>197</v>
      </c>
    </row>
    <row r="417" spans="1:12" ht="40.5" x14ac:dyDescent="0.4">
      <c r="A417" s="4" t="s">
        <v>1827</v>
      </c>
      <c r="B417" s="33" t="s">
        <v>1828</v>
      </c>
      <c r="C417" s="33" t="s">
        <v>1962</v>
      </c>
      <c r="D417" s="33" t="s">
        <v>2021</v>
      </c>
      <c r="E417" s="33" t="s">
        <v>253</v>
      </c>
      <c r="F417" s="33" t="s">
        <v>2022</v>
      </c>
      <c r="G417" s="33" t="s">
        <v>2023</v>
      </c>
      <c r="H417" s="33" t="s">
        <v>2024</v>
      </c>
      <c r="I417" s="4" t="s">
        <v>202</v>
      </c>
      <c r="J417" s="33" t="s">
        <v>2025</v>
      </c>
      <c r="K417" s="33" t="s">
        <v>543</v>
      </c>
      <c r="L417" s="33" t="s">
        <v>311</v>
      </c>
    </row>
    <row r="418" spans="1:12" ht="27" x14ac:dyDescent="0.4">
      <c r="A418" s="4" t="s">
        <v>1827</v>
      </c>
      <c r="B418" s="33" t="s">
        <v>1828</v>
      </c>
      <c r="C418" s="33" t="s">
        <v>1962</v>
      </c>
      <c r="D418" s="33" t="s">
        <v>2026</v>
      </c>
      <c r="E418" s="33" t="s">
        <v>471</v>
      </c>
      <c r="F418" s="33" t="s">
        <v>2027</v>
      </c>
      <c r="G418" s="33" t="s">
        <v>2028</v>
      </c>
      <c r="H418" s="33" t="s">
        <v>2029</v>
      </c>
      <c r="I418" s="4" t="s">
        <v>194</v>
      </c>
      <c r="J418" s="33" t="s">
        <v>437</v>
      </c>
      <c r="K418" s="33" t="s">
        <v>543</v>
      </c>
      <c r="L418" s="33" t="s">
        <v>579</v>
      </c>
    </row>
    <row r="419" spans="1:12" ht="121.5" x14ac:dyDescent="0.4">
      <c r="A419" s="4" t="s">
        <v>1827</v>
      </c>
      <c r="B419" s="33" t="s">
        <v>2030</v>
      </c>
      <c r="C419" s="33" t="s">
        <v>2031</v>
      </c>
      <c r="D419" s="33" t="s">
        <v>2032</v>
      </c>
      <c r="E419" s="33" t="s">
        <v>253</v>
      </c>
      <c r="F419" s="33" t="s">
        <v>2033</v>
      </c>
      <c r="G419" s="33" t="s">
        <v>1806</v>
      </c>
      <c r="H419" s="33" t="s">
        <v>2034</v>
      </c>
      <c r="I419" s="4" t="s">
        <v>194</v>
      </c>
      <c r="J419" s="33" t="s">
        <v>2035</v>
      </c>
      <c r="K419" s="33" t="s">
        <v>2036</v>
      </c>
      <c r="L419" s="33" t="s">
        <v>311</v>
      </c>
    </row>
    <row r="420" spans="1:12" ht="54" x14ac:dyDescent="0.4">
      <c r="A420" s="4" t="s">
        <v>1827</v>
      </c>
      <c r="B420" s="33" t="s">
        <v>2030</v>
      </c>
      <c r="C420" s="33" t="s">
        <v>2031</v>
      </c>
      <c r="D420" s="33" t="s">
        <v>2037</v>
      </c>
      <c r="E420" s="33" t="s">
        <v>253</v>
      </c>
      <c r="F420" s="33" t="s">
        <v>2038</v>
      </c>
      <c r="G420" s="33" t="s">
        <v>2039</v>
      </c>
      <c r="H420" s="33" t="s">
        <v>2040</v>
      </c>
      <c r="I420" s="4" t="s">
        <v>194</v>
      </c>
      <c r="J420" s="33" t="s">
        <v>2041</v>
      </c>
      <c r="K420" s="33" t="s">
        <v>2042</v>
      </c>
      <c r="L420" s="33" t="s">
        <v>275</v>
      </c>
    </row>
    <row r="421" spans="1:12" ht="54" x14ac:dyDescent="0.4">
      <c r="A421" s="4" t="s">
        <v>1827</v>
      </c>
      <c r="B421" s="33" t="s">
        <v>2030</v>
      </c>
      <c r="C421" s="33" t="s">
        <v>2043</v>
      </c>
      <c r="D421" s="33" t="s">
        <v>2044</v>
      </c>
      <c r="E421" s="33" t="s">
        <v>253</v>
      </c>
      <c r="F421" s="33" t="s">
        <v>2045</v>
      </c>
      <c r="G421" s="33" t="s">
        <v>1806</v>
      </c>
      <c r="H421" s="33" t="s">
        <v>2046</v>
      </c>
      <c r="I421" s="4" t="s">
        <v>202</v>
      </c>
      <c r="J421" s="33" t="s">
        <v>1857</v>
      </c>
      <c r="K421" s="33" t="s">
        <v>1702</v>
      </c>
    </row>
    <row r="422" spans="1:12" ht="81" x14ac:dyDescent="0.4">
      <c r="A422" s="4" t="s">
        <v>1827</v>
      </c>
      <c r="B422" s="33" t="s">
        <v>2030</v>
      </c>
      <c r="C422" s="33" t="s">
        <v>2043</v>
      </c>
      <c r="D422" s="33" t="s">
        <v>2047</v>
      </c>
      <c r="E422" s="33" t="s">
        <v>253</v>
      </c>
      <c r="F422" s="33" t="s">
        <v>2048</v>
      </c>
      <c r="G422" s="33" t="s">
        <v>1806</v>
      </c>
      <c r="H422" s="33" t="s">
        <v>2049</v>
      </c>
      <c r="I422" s="4" t="s">
        <v>194</v>
      </c>
      <c r="J422" s="33" t="s">
        <v>2050</v>
      </c>
      <c r="K422" s="33" t="s">
        <v>1702</v>
      </c>
      <c r="L422" s="33" t="s">
        <v>311</v>
      </c>
    </row>
    <row r="423" spans="1:12" ht="67.5" x14ac:dyDescent="0.4">
      <c r="A423" s="4" t="s">
        <v>1827</v>
      </c>
      <c r="B423" s="33" t="s">
        <v>2030</v>
      </c>
      <c r="C423" s="33" t="s">
        <v>2043</v>
      </c>
      <c r="D423" s="33" t="s">
        <v>2051</v>
      </c>
      <c r="E423" s="33" t="s">
        <v>253</v>
      </c>
      <c r="F423" s="33" t="s">
        <v>2052</v>
      </c>
      <c r="G423" s="33" t="s">
        <v>2053</v>
      </c>
      <c r="H423" s="33" t="s">
        <v>2054</v>
      </c>
      <c r="I423" s="4" t="s">
        <v>194</v>
      </c>
      <c r="J423" s="33" t="s">
        <v>2055</v>
      </c>
      <c r="K423" s="33" t="s">
        <v>1702</v>
      </c>
      <c r="L423" s="33" t="s">
        <v>311</v>
      </c>
    </row>
    <row r="424" spans="1:12" ht="27" x14ac:dyDescent="0.4">
      <c r="A424" s="4" t="s">
        <v>1827</v>
      </c>
      <c r="B424" s="33" t="s">
        <v>2030</v>
      </c>
      <c r="C424" s="33" t="s">
        <v>2043</v>
      </c>
      <c r="D424" s="33" t="s">
        <v>2056</v>
      </c>
      <c r="E424" s="33" t="s">
        <v>253</v>
      </c>
      <c r="F424" s="33" t="s">
        <v>2057</v>
      </c>
      <c r="G424" s="33" t="s">
        <v>1806</v>
      </c>
      <c r="H424" s="33" t="s">
        <v>2058</v>
      </c>
      <c r="I424" s="4" t="s">
        <v>202</v>
      </c>
      <c r="J424" s="33" t="s">
        <v>2059</v>
      </c>
      <c r="K424" s="33" t="s">
        <v>196</v>
      </c>
    </row>
    <row r="425" spans="1:12" ht="54" x14ac:dyDescent="0.4">
      <c r="A425" s="4" t="s">
        <v>1827</v>
      </c>
      <c r="B425" s="33" t="s">
        <v>2030</v>
      </c>
      <c r="C425" s="33" t="s">
        <v>2060</v>
      </c>
      <c r="D425" s="33" t="s">
        <v>2061</v>
      </c>
      <c r="E425" s="33" t="s">
        <v>253</v>
      </c>
      <c r="F425" s="33" t="s">
        <v>2062</v>
      </c>
      <c r="G425" s="33" t="s">
        <v>2063</v>
      </c>
      <c r="H425" s="33" t="s">
        <v>2064</v>
      </c>
      <c r="I425" s="4" t="s">
        <v>202</v>
      </c>
      <c r="J425" s="33" t="s">
        <v>2065</v>
      </c>
      <c r="K425" s="33" t="s">
        <v>196</v>
      </c>
      <c r="L425" s="33" t="s">
        <v>197</v>
      </c>
    </row>
    <row r="426" spans="1:12" ht="54" x14ac:dyDescent="0.4">
      <c r="A426" s="4" t="s">
        <v>1827</v>
      </c>
      <c r="B426" s="33" t="s">
        <v>2030</v>
      </c>
      <c r="C426" s="33" t="s">
        <v>2060</v>
      </c>
      <c r="D426" s="33" t="s">
        <v>2066</v>
      </c>
      <c r="E426" s="33" t="s">
        <v>253</v>
      </c>
      <c r="F426" s="33" t="s">
        <v>2067</v>
      </c>
      <c r="G426" s="33" t="s">
        <v>2068</v>
      </c>
      <c r="H426" s="33" t="s">
        <v>2069</v>
      </c>
      <c r="I426" s="4" t="s">
        <v>194</v>
      </c>
      <c r="J426" s="33" t="s">
        <v>280</v>
      </c>
      <c r="K426" s="33" t="s">
        <v>196</v>
      </c>
      <c r="L426" s="33" t="s">
        <v>197</v>
      </c>
    </row>
    <row r="427" spans="1:12" ht="27" x14ac:dyDescent="0.4">
      <c r="A427" s="4" t="s">
        <v>1827</v>
      </c>
      <c r="B427" s="33" t="s">
        <v>2030</v>
      </c>
      <c r="C427" s="33" t="s">
        <v>2060</v>
      </c>
      <c r="D427" s="33" t="s">
        <v>2070</v>
      </c>
      <c r="E427" s="33" t="s">
        <v>253</v>
      </c>
      <c r="F427" s="33" t="s">
        <v>2071</v>
      </c>
      <c r="G427" s="33" t="s">
        <v>2072</v>
      </c>
      <c r="H427" s="33" t="s">
        <v>2073</v>
      </c>
      <c r="I427" s="4" t="s">
        <v>194</v>
      </c>
      <c r="J427" s="33" t="s">
        <v>2074</v>
      </c>
      <c r="K427" s="33" t="s">
        <v>196</v>
      </c>
    </row>
    <row r="428" spans="1:12" ht="27" x14ac:dyDescent="0.4">
      <c r="A428" s="4" t="s">
        <v>1827</v>
      </c>
      <c r="B428" s="33" t="s">
        <v>2030</v>
      </c>
      <c r="C428" s="33" t="s">
        <v>2060</v>
      </c>
      <c r="D428" s="33" t="s">
        <v>2075</v>
      </c>
      <c r="E428" s="33" t="s">
        <v>253</v>
      </c>
      <c r="F428" s="33" t="s">
        <v>2076</v>
      </c>
      <c r="G428" s="33" t="s">
        <v>2077</v>
      </c>
      <c r="H428" s="33" t="s">
        <v>2078</v>
      </c>
      <c r="I428" s="4" t="s">
        <v>202</v>
      </c>
      <c r="J428" s="33" t="s">
        <v>2079</v>
      </c>
      <c r="K428" s="33" t="s">
        <v>196</v>
      </c>
      <c r="L428" s="33" t="s">
        <v>317</v>
      </c>
    </row>
    <row r="429" spans="1:12" ht="54" x14ac:dyDescent="0.4">
      <c r="A429" s="4" t="s">
        <v>1827</v>
      </c>
      <c r="B429" s="33" t="s">
        <v>2030</v>
      </c>
      <c r="C429" s="33" t="s">
        <v>2060</v>
      </c>
      <c r="D429" s="33" t="s">
        <v>2080</v>
      </c>
      <c r="E429" s="33" t="s">
        <v>253</v>
      </c>
      <c r="F429" s="33" t="s">
        <v>2081</v>
      </c>
      <c r="G429" s="33" t="s">
        <v>2082</v>
      </c>
      <c r="H429" s="33" t="s">
        <v>1264</v>
      </c>
      <c r="I429" s="4" t="s">
        <v>202</v>
      </c>
      <c r="J429" s="33" t="s">
        <v>285</v>
      </c>
      <c r="K429" s="33" t="s">
        <v>196</v>
      </c>
    </row>
    <row r="430" spans="1:12" ht="54" x14ac:dyDescent="0.4">
      <c r="A430" s="4" t="s">
        <v>1827</v>
      </c>
      <c r="B430" s="33" t="s">
        <v>2030</v>
      </c>
      <c r="C430" s="33" t="s">
        <v>2060</v>
      </c>
      <c r="D430" s="33" t="s">
        <v>2083</v>
      </c>
      <c r="E430" s="33" t="s">
        <v>253</v>
      </c>
      <c r="F430" s="33" t="s">
        <v>2084</v>
      </c>
      <c r="G430" s="33" t="s">
        <v>314</v>
      </c>
      <c r="H430" s="33" t="s">
        <v>2085</v>
      </c>
      <c r="I430" s="4" t="s">
        <v>194</v>
      </c>
      <c r="J430" s="33" t="s">
        <v>2086</v>
      </c>
      <c r="K430" s="33" t="s">
        <v>196</v>
      </c>
      <c r="L430" s="33" t="s">
        <v>275</v>
      </c>
    </row>
    <row r="431" spans="1:12" ht="40.5" x14ac:dyDescent="0.4">
      <c r="A431" s="4" t="s">
        <v>1827</v>
      </c>
      <c r="B431" s="33" t="s">
        <v>2030</v>
      </c>
      <c r="C431" s="33" t="s">
        <v>2060</v>
      </c>
      <c r="D431" s="33" t="s">
        <v>2087</v>
      </c>
      <c r="E431" s="33" t="s">
        <v>253</v>
      </c>
      <c r="F431" s="33" t="s">
        <v>2088</v>
      </c>
      <c r="G431" s="33" t="s">
        <v>314</v>
      </c>
      <c r="H431" s="33" t="s">
        <v>2089</v>
      </c>
      <c r="I431" s="4" t="s">
        <v>202</v>
      </c>
      <c r="J431" s="33" t="s">
        <v>2090</v>
      </c>
      <c r="K431" s="33" t="s">
        <v>2091</v>
      </c>
    </row>
    <row r="432" spans="1:12" ht="54" x14ac:dyDescent="0.4">
      <c r="A432" s="4" t="s">
        <v>1827</v>
      </c>
      <c r="B432" s="33" t="s">
        <v>2030</v>
      </c>
      <c r="C432" s="33" t="s">
        <v>2060</v>
      </c>
      <c r="D432" s="33" t="s">
        <v>2092</v>
      </c>
      <c r="E432" s="33" t="s">
        <v>253</v>
      </c>
      <c r="F432" s="33" t="s">
        <v>2093</v>
      </c>
      <c r="G432" s="33" t="s">
        <v>2094</v>
      </c>
      <c r="H432" s="33" t="s">
        <v>2095</v>
      </c>
      <c r="I432" s="4" t="s">
        <v>194</v>
      </c>
      <c r="J432" s="33" t="s">
        <v>280</v>
      </c>
      <c r="K432" s="33" t="s">
        <v>2096</v>
      </c>
      <c r="L432" s="33" t="s">
        <v>275</v>
      </c>
    </row>
    <row r="433" spans="1:12" ht="40.5" x14ac:dyDescent="0.4">
      <c r="A433" s="4" t="s">
        <v>1827</v>
      </c>
      <c r="B433" s="33" t="s">
        <v>2030</v>
      </c>
      <c r="C433" s="33" t="s">
        <v>2060</v>
      </c>
      <c r="D433" s="33" t="s">
        <v>2097</v>
      </c>
      <c r="E433" s="33" t="s">
        <v>253</v>
      </c>
      <c r="F433" s="33" t="s">
        <v>2098</v>
      </c>
      <c r="G433" s="33" t="s">
        <v>2099</v>
      </c>
      <c r="H433" s="33" t="s">
        <v>2100</v>
      </c>
      <c r="I433" s="4" t="s">
        <v>194</v>
      </c>
      <c r="J433" s="33" t="s">
        <v>2101</v>
      </c>
      <c r="K433" s="33" t="s">
        <v>196</v>
      </c>
    </row>
    <row r="434" spans="1:12" ht="54" x14ac:dyDescent="0.4">
      <c r="A434" s="4" t="s">
        <v>1827</v>
      </c>
      <c r="B434" s="33" t="s">
        <v>2030</v>
      </c>
      <c r="C434" s="33" t="s">
        <v>2060</v>
      </c>
      <c r="D434" s="33" t="s">
        <v>2102</v>
      </c>
      <c r="E434" s="33" t="s">
        <v>253</v>
      </c>
      <c r="F434" s="33" t="s">
        <v>2103</v>
      </c>
      <c r="G434" s="33" t="s">
        <v>314</v>
      </c>
      <c r="H434" s="33" t="s">
        <v>2085</v>
      </c>
      <c r="I434" s="4" t="s">
        <v>194</v>
      </c>
      <c r="J434" s="33" t="s">
        <v>280</v>
      </c>
      <c r="K434" s="33" t="s">
        <v>196</v>
      </c>
      <c r="L434" s="33" t="s">
        <v>197</v>
      </c>
    </row>
    <row r="435" spans="1:12" ht="54" x14ac:dyDescent="0.4">
      <c r="A435" s="4" t="s">
        <v>1827</v>
      </c>
      <c r="B435" s="33" t="s">
        <v>2030</v>
      </c>
      <c r="C435" s="33" t="s">
        <v>2060</v>
      </c>
      <c r="D435" s="33" t="s">
        <v>2104</v>
      </c>
      <c r="E435" s="33" t="s">
        <v>253</v>
      </c>
      <c r="F435" s="33" t="s">
        <v>2105</v>
      </c>
      <c r="G435" s="33" t="s">
        <v>2106</v>
      </c>
      <c r="H435" s="33" t="s">
        <v>2107</v>
      </c>
      <c r="I435" s="4" t="s">
        <v>194</v>
      </c>
      <c r="J435" s="33" t="s">
        <v>2108</v>
      </c>
      <c r="K435" s="33" t="s">
        <v>196</v>
      </c>
    </row>
    <row r="436" spans="1:12" ht="67.5" x14ac:dyDescent="0.4">
      <c r="A436" s="4" t="s">
        <v>1827</v>
      </c>
      <c r="B436" s="33" t="s">
        <v>2030</v>
      </c>
      <c r="C436" s="33" t="s">
        <v>2060</v>
      </c>
      <c r="D436" s="33" t="s">
        <v>2109</v>
      </c>
      <c r="E436" s="33" t="s">
        <v>253</v>
      </c>
      <c r="F436" s="33" t="s">
        <v>2110</v>
      </c>
      <c r="G436" s="33" t="s">
        <v>2111</v>
      </c>
      <c r="H436" s="33" t="s">
        <v>2112</v>
      </c>
      <c r="I436" s="4" t="s">
        <v>194</v>
      </c>
      <c r="J436" s="33" t="s">
        <v>2086</v>
      </c>
      <c r="K436" s="33" t="s">
        <v>196</v>
      </c>
      <c r="L436" s="33" t="s">
        <v>197</v>
      </c>
    </row>
    <row r="437" spans="1:12" ht="40.5" x14ac:dyDescent="0.4">
      <c r="A437" s="4" t="s">
        <v>1827</v>
      </c>
      <c r="B437" s="33" t="s">
        <v>2030</v>
      </c>
      <c r="C437" s="33" t="s">
        <v>2060</v>
      </c>
      <c r="D437" s="33" t="s">
        <v>2113</v>
      </c>
      <c r="E437" s="33" t="s">
        <v>253</v>
      </c>
      <c r="F437" s="33" t="s">
        <v>2114</v>
      </c>
      <c r="G437" s="33" t="s">
        <v>2115</v>
      </c>
      <c r="H437" s="33" t="s">
        <v>2116</v>
      </c>
      <c r="I437" s="4" t="s">
        <v>194</v>
      </c>
      <c r="J437" s="33" t="s">
        <v>2108</v>
      </c>
      <c r="K437" s="33" t="s">
        <v>196</v>
      </c>
    </row>
    <row r="438" spans="1:12" ht="54" x14ac:dyDescent="0.4">
      <c r="A438" s="4" t="s">
        <v>1827</v>
      </c>
      <c r="B438" s="33" t="s">
        <v>2030</v>
      </c>
      <c r="C438" s="33" t="s">
        <v>2060</v>
      </c>
      <c r="D438" s="33" t="s">
        <v>2117</v>
      </c>
      <c r="E438" s="33" t="s">
        <v>253</v>
      </c>
      <c r="F438" s="33" t="s">
        <v>2118</v>
      </c>
      <c r="G438" s="33" t="s">
        <v>2119</v>
      </c>
      <c r="H438" s="33" t="s">
        <v>2120</v>
      </c>
      <c r="I438" s="4" t="s">
        <v>202</v>
      </c>
      <c r="J438" s="33" t="s">
        <v>2086</v>
      </c>
      <c r="K438" s="33" t="s">
        <v>196</v>
      </c>
    </row>
    <row r="439" spans="1:12" ht="54" x14ac:dyDescent="0.4">
      <c r="A439" s="4" t="s">
        <v>1827</v>
      </c>
      <c r="B439" s="33" t="s">
        <v>2030</v>
      </c>
      <c r="C439" s="33" t="s">
        <v>2060</v>
      </c>
      <c r="D439" s="33" t="s">
        <v>2121</v>
      </c>
      <c r="E439" s="33" t="s">
        <v>253</v>
      </c>
      <c r="F439" s="33" t="s">
        <v>2122</v>
      </c>
      <c r="G439" s="33" t="s">
        <v>2123</v>
      </c>
      <c r="H439" s="33" t="s">
        <v>2124</v>
      </c>
      <c r="I439" s="4" t="s">
        <v>202</v>
      </c>
      <c r="J439" s="33" t="s">
        <v>2065</v>
      </c>
      <c r="K439" s="33" t="s">
        <v>196</v>
      </c>
      <c r="L439" s="33" t="s">
        <v>197</v>
      </c>
    </row>
    <row r="440" spans="1:12" ht="27" x14ac:dyDescent="0.4">
      <c r="A440" s="4" t="s">
        <v>1827</v>
      </c>
      <c r="B440" s="33" t="s">
        <v>2030</v>
      </c>
      <c r="C440" s="33" t="s">
        <v>2060</v>
      </c>
      <c r="D440" s="33" t="s">
        <v>2125</v>
      </c>
      <c r="E440" s="33" t="s">
        <v>253</v>
      </c>
      <c r="F440" s="33" t="s">
        <v>2126</v>
      </c>
      <c r="G440" s="33" t="s">
        <v>2127</v>
      </c>
      <c r="H440" s="33" t="s">
        <v>2128</v>
      </c>
      <c r="I440" s="4" t="s">
        <v>194</v>
      </c>
      <c r="J440" s="33" t="s">
        <v>2129</v>
      </c>
      <c r="K440" s="33" t="s">
        <v>2130</v>
      </c>
      <c r="L440" s="33" t="s">
        <v>202</v>
      </c>
    </row>
    <row r="441" spans="1:12" ht="40.5" x14ac:dyDescent="0.4">
      <c r="A441" s="4" t="s">
        <v>1827</v>
      </c>
      <c r="B441" s="33" t="s">
        <v>2030</v>
      </c>
      <c r="C441" s="33" t="s">
        <v>2060</v>
      </c>
      <c r="D441" s="33" t="s">
        <v>2131</v>
      </c>
      <c r="E441" s="33" t="s">
        <v>253</v>
      </c>
      <c r="F441" s="33" t="s">
        <v>2132</v>
      </c>
      <c r="G441" s="33" t="s">
        <v>2053</v>
      </c>
      <c r="H441" s="33" t="s">
        <v>2133</v>
      </c>
      <c r="I441" s="4" t="s">
        <v>202</v>
      </c>
      <c r="J441" s="33" t="s">
        <v>296</v>
      </c>
      <c r="K441" s="33" t="s">
        <v>196</v>
      </c>
      <c r="L441" s="33" t="s">
        <v>438</v>
      </c>
    </row>
    <row r="442" spans="1:12" ht="40.5" x14ac:dyDescent="0.4">
      <c r="A442" s="4" t="s">
        <v>1827</v>
      </c>
      <c r="B442" s="33" t="s">
        <v>2030</v>
      </c>
      <c r="C442" s="33" t="s">
        <v>2060</v>
      </c>
      <c r="D442" s="33" t="s">
        <v>2134</v>
      </c>
      <c r="E442" s="33" t="s">
        <v>253</v>
      </c>
      <c r="F442" s="33" t="s">
        <v>2135</v>
      </c>
      <c r="G442" s="33" t="s">
        <v>2094</v>
      </c>
      <c r="H442" s="33" t="s">
        <v>2136</v>
      </c>
      <c r="I442" s="4" t="s">
        <v>194</v>
      </c>
      <c r="J442" s="33" t="s">
        <v>2137</v>
      </c>
      <c r="K442" s="33" t="s">
        <v>196</v>
      </c>
      <c r="L442" s="33" t="s">
        <v>202</v>
      </c>
    </row>
    <row r="443" spans="1:12" ht="27" x14ac:dyDescent="0.4">
      <c r="A443" s="4" t="s">
        <v>1827</v>
      </c>
      <c r="B443" s="33" t="s">
        <v>2030</v>
      </c>
      <c r="C443" s="33" t="s">
        <v>2060</v>
      </c>
      <c r="D443" s="33" t="s">
        <v>2138</v>
      </c>
      <c r="E443" s="33" t="s">
        <v>253</v>
      </c>
      <c r="F443" s="33" t="s">
        <v>2139</v>
      </c>
      <c r="G443" s="33" t="s">
        <v>2140</v>
      </c>
      <c r="H443" s="33" t="s">
        <v>2141</v>
      </c>
      <c r="I443" s="4" t="s">
        <v>194</v>
      </c>
      <c r="J443" s="33" t="s">
        <v>2142</v>
      </c>
      <c r="K443" s="33" t="s">
        <v>196</v>
      </c>
      <c r="L443" s="33" t="s">
        <v>467</v>
      </c>
    </row>
    <row r="444" spans="1:12" ht="54" x14ac:dyDescent="0.4">
      <c r="A444" s="4" t="s">
        <v>1827</v>
      </c>
      <c r="B444" s="33" t="s">
        <v>2030</v>
      </c>
      <c r="C444" s="33" t="s">
        <v>2060</v>
      </c>
      <c r="D444" s="33" t="s">
        <v>2143</v>
      </c>
      <c r="E444" s="33" t="s">
        <v>253</v>
      </c>
      <c r="F444" s="33" t="s">
        <v>2144</v>
      </c>
      <c r="G444" s="33" t="s">
        <v>2145</v>
      </c>
      <c r="H444" s="33" t="s">
        <v>2146</v>
      </c>
      <c r="I444" s="4" t="s">
        <v>194</v>
      </c>
      <c r="J444" s="33" t="s">
        <v>2147</v>
      </c>
      <c r="K444" s="33" t="s">
        <v>196</v>
      </c>
      <c r="L444" s="33" t="s">
        <v>1327</v>
      </c>
    </row>
    <row r="445" spans="1:12" ht="27" x14ac:dyDescent="0.4">
      <c r="A445" s="4" t="s">
        <v>1827</v>
      </c>
      <c r="B445" s="33" t="s">
        <v>2030</v>
      </c>
      <c r="C445" s="33" t="s">
        <v>2060</v>
      </c>
      <c r="D445" s="33" t="s">
        <v>2148</v>
      </c>
      <c r="E445" s="33" t="s">
        <v>253</v>
      </c>
      <c r="F445" s="33" t="s">
        <v>2149</v>
      </c>
      <c r="G445" s="33" t="s">
        <v>2150</v>
      </c>
      <c r="H445" s="33" t="s">
        <v>2151</v>
      </c>
      <c r="I445" s="4" t="s">
        <v>194</v>
      </c>
      <c r="J445" s="33" t="s">
        <v>2129</v>
      </c>
      <c r="K445" s="33" t="s">
        <v>2152</v>
      </c>
      <c r="L445" s="33" t="s">
        <v>1327</v>
      </c>
    </row>
    <row r="446" spans="1:12" ht="27" x14ac:dyDescent="0.4">
      <c r="A446" s="4" t="s">
        <v>1827</v>
      </c>
      <c r="B446" s="33" t="s">
        <v>2030</v>
      </c>
      <c r="C446" s="33" t="s">
        <v>2060</v>
      </c>
      <c r="D446" s="33" t="s">
        <v>2153</v>
      </c>
      <c r="E446" s="33" t="s">
        <v>253</v>
      </c>
      <c r="F446" s="33" t="s">
        <v>2154</v>
      </c>
      <c r="G446" s="33" t="s">
        <v>2155</v>
      </c>
      <c r="H446" s="33" t="s">
        <v>2156</v>
      </c>
      <c r="I446" s="4" t="s">
        <v>194</v>
      </c>
      <c r="J446" s="33" t="s">
        <v>2157</v>
      </c>
      <c r="K446" s="33" t="s">
        <v>196</v>
      </c>
      <c r="L446" s="33" t="s">
        <v>311</v>
      </c>
    </row>
    <row r="447" spans="1:12" ht="27" x14ac:dyDescent="0.4">
      <c r="A447" s="4" t="s">
        <v>1827</v>
      </c>
      <c r="B447" s="33" t="s">
        <v>2158</v>
      </c>
      <c r="C447" s="33" t="s">
        <v>2159</v>
      </c>
      <c r="D447" s="33" t="s">
        <v>2160</v>
      </c>
      <c r="E447" s="33" t="s">
        <v>253</v>
      </c>
      <c r="F447" s="33" t="s">
        <v>2161</v>
      </c>
      <c r="G447" s="33" t="s">
        <v>2162</v>
      </c>
      <c r="H447" s="33" t="s">
        <v>881</v>
      </c>
      <c r="I447" s="4" t="s">
        <v>202</v>
      </c>
      <c r="J447" s="33" t="s">
        <v>195</v>
      </c>
      <c r="K447" s="33" t="s">
        <v>196</v>
      </c>
      <c r="L447" s="33" t="s">
        <v>202</v>
      </c>
    </row>
    <row r="448" spans="1:12" x14ac:dyDescent="0.4">
      <c r="A448" s="4" t="s">
        <v>1827</v>
      </c>
      <c r="B448" s="33" t="s">
        <v>2158</v>
      </c>
      <c r="C448" s="33" t="s">
        <v>2159</v>
      </c>
      <c r="D448" s="33" t="s">
        <v>2163</v>
      </c>
      <c r="E448" s="33" t="s">
        <v>253</v>
      </c>
      <c r="F448" s="33" t="s">
        <v>2164</v>
      </c>
      <c r="G448" s="33" t="s">
        <v>1638</v>
      </c>
      <c r="H448" s="33" t="s">
        <v>615</v>
      </c>
      <c r="I448" s="4" t="s">
        <v>202</v>
      </c>
      <c r="J448" s="33" t="s">
        <v>262</v>
      </c>
      <c r="K448" s="33" t="s">
        <v>196</v>
      </c>
      <c r="L448" s="33" t="s">
        <v>202</v>
      </c>
    </row>
    <row r="449" spans="1:12" ht="27" x14ac:dyDescent="0.4">
      <c r="A449" s="4" t="s">
        <v>1827</v>
      </c>
      <c r="B449" s="33" t="s">
        <v>2158</v>
      </c>
      <c r="C449" s="33" t="s">
        <v>2159</v>
      </c>
      <c r="D449" s="33" t="s">
        <v>2165</v>
      </c>
      <c r="E449" s="33" t="s">
        <v>253</v>
      </c>
      <c r="F449" s="33" t="s">
        <v>2166</v>
      </c>
      <c r="G449" s="33" t="s">
        <v>2167</v>
      </c>
      <c r="H449" s="33" t="s">
        <v>2168</v>
      </c>
      <c r="I449" s="4" t="s">
        <v>194</v>
      </c>
      <c r="J449" s="33" t="s">
        <v>195</v>
      </c>
      <c r="K449" s="33" t="s">
        <v>1092</v>
      </c>
      <c r="L449" s="33" t="s">
        <v>202</v>
      </c>
    </row>
    <row r="450" spans="1:12" ht="27" x14ac:dyDescent="0.4">
      <c r="A450" s="4" t="s">
        <v>1827</v>
      </c>
      <c r="B450" s="33" t="s">
        <v>2158</v>
      </c>
      <c r="C450" s="33" t="s">
        <v>2159</v>
      </c>
      <c r="D450" s="33" t="s">
        <v>2169</v>
      </c>
      <c r="E450" s="33" t="s">
        <v>253</v>
      </c>
      <c r="F450" s="33" t="s">
        <v>2170</v>
      </c>
      <c r="G450" s="33" t="s">
        <v>2171</v>
      </c>
      <c r="H450" s="33" t="s">
        <v>2172</v>
      </c>
      <c r="I450" s="4" t="s">
        <v>202</v>
      </c>
      <c r="J450" s="33" t="s">
        <v>195</v>
      </c>
      <c r="K450" s="33" t="s">
        <v>2173</v>
      </c>
      <c r="L450" s="33" t="s">
        <v>438</v>
      </c>
    </row>
    <row r="451" spans="1:12" ht="40.5" x14ac:dyDescent="0.4">
      <c r="A451" s="4" t="s">
        <v>1827</v>
      </c>
      <c r="B451" s="33" t="s">
        <v>2158</v>
      </c>
      <c r="C451" s="33" t="s">
        <v>2159</v>
      </c>
      <c r="D451" s="33" t="s">
        <v>2174</v>
      </c>
      <c r="E451" s="33" t="s">
        <v>253</v>
      </c>
      <c r="F451" s="33" t="s">
        <v>2175</v>
      </c>
      <c r="G451" s="33" t="s">
        <v>2176</v>
      </c>
      <c r="H451" s="33" t="s">
        <v>2177</v>
      </c>
      <c r="I451" s="4" t="s">
        <v>194</v>
      </c>
      <c r="J451" s="33" t="s">
        <v>2178</v>
      </c>
      <c r="K451" s="33" t="s">
        <v>196</v>
      </c>
      <c r="L451" s="33" t="s">
        <v>1327</v>
      </c>
    </row>
    <row r="452" spans="1:12" ht="27" x14ac:dyDescent="0.4">
      <c r="A452" s="4" t="s">
        <v>1827</v>
      </c>
      <c r="B452" s="33" t="s">
        <v>2158</v>
      </c>
      <c r="C452" s="33" t="s">
        <v>2159</v>
      </c>
      <c r="D452" s="33" t="s">
        <v>2179</v>
      </c>
      <c r="E452" s="33" t="s">
        <v>253</v>
      </c>
      <c r="F452" s="33" t="s">
        <v>2180</v>
      </c>
      <c r="G452" s="33" t="s">
        <v>2181</v>
      </c>
      <c r="H452" s="33" t="s">
        <v>2182</v>
      </c>
      <c r="I452" s="4" t="s">
        <v>194</v>
      </c>
      <c r="J452" s="33" t="s">
        <v>2183</v>
      </c>
      <c r="K452" s="33" t="s">
        <v>196</v>
      </c>
    </row>
    <row r="453" spans="1:12" ht="40.5" x14ac:dyDescent="0.4">
      <c r="A453" s="4" t="s">
        <v>1827</v>
      </c>
      <c r="B453" s="33" t="s">
        <v>2158</v>
      </c>
      <c r="C453" s="33" t="s">
        <v>2159</v>
      </c>
      <c r="D453" s="33" t="s">
        <v>2184</v>
      </c>
      <c r="E453" s="33" t="s">
        <v>253</v>
      </c>
      <c r="F453" s="33" t="s">
        <v>2185</v>
      </c>
      <c r="G453" s="33" t="s">
        <v>2186</v>
      </c>
      <c r="H453" s="33" t="s">
        <v>2187</v>
      </c>
      <c r="I453" s="4" t="s">
        <v>194</v>
      </c>
      <c r="J453" s="33" t="s">
        <v>2183</v>
      </c>
      <c r="K453" s="33" t="s">
        <v>196</v>
      </c>
      <c r="L453" s="33" t="s">
        <v>275</v>
      </c>
    </row>
    <row r="454" spans="1:12" ht="67.5" x14ac:dyDescent="0.4">
      <c r="A454" s="4" t="s">
        <v>1827</v>
      </c>
      <c r="B454" s="33" t="s">
        <v>2158</v>
      </c>
      <c r="C454" s="33" t="s">
        <v>2159</v>
      </c>
      <c r="D454" s="33" t="s">
        <v>2188</v>
      </c>
      <c r="E454" s="33" t="s">
        <v>253</v>
      </c>
      <c r="F454" s="33" t="s">
        <v>2189</v>
      </c>
      <c r="G454" s="33" t="s">
        <v>2190</v>
      </c>
      <c r="H454" s="33" t="s">
        <v>2191</v>
      </c>
      <c r="I454" s="4" t="s">
        <v>194</v>
      </c>
      <c r="J454" s="33" t="s">
        <v>2192</v>
      </c>
      <c r="K454" s="33" t="s">
        <v>2193</v>
      </c>
      <c r="L454" s="33" t="s">
        <v>2194</v>
      </c>
    </row>
    <row r="455" spans="1:12" ht="27" x14ac:dyDescent="0.4">
      <c r="A455" s="4" t="s">
        <v>1827</v>
      </c>
      <c r="B455" s="33" t="s">
        <v>2158</v>
      </c>
      <c r="C455" s="33" t="s">
        <v>2159</v>
      </c>
      <c r="D455" s="33" t="s">
        <v>2195</v>
      </c>
      <c r="E455" s="33" t="s">
        <v>253</v>
      </c>
      <c r="F455" s="33" t="s">
        <v>2196</v>
      </c>
      <c r="G455" s="33" t="s">
        <v>2197</v>
      </c>
      <c r="H455" s="33" t="s">
        <v>2198</v>
      </c>
      <c r="I455" s="4" t="s">
        <v>194</v>
      </c>
      <c r="J455" s="33" t="s">
        <v>296</v>
      </c>
      <c r="K455" s="33" t="s">
        <v>2199</v>
      </c>
      <c r="L455" s="33" t="s">
        <v>1327</v>
      </c>
    </row>
    <row r="456" spans="1:12" ht="40.5" x14ac:dyDescent="0.4">
      <c r="A456" s="4" t="s">
        <v>1827</v>
      </c>
      <c r="B456" s="33" t="s">
        <v>2158</v>
      </c>
      <c r="C456" s="33" t="s">
        <v>2159</v>
      </c>
      <c r="D456" s="33" t="s">
        <v>2200</v>
      </c>
      <c r="E456" s="33" t="s">
        <v>253</v>
      </c>
      <c r="F456" s="33" t="s">
        <v>2201</v>
      </c>
      <c r="G456" s="33" t="s">
        <v>2202</v>
      </c>
      <c r="H456" s="33" t="s">
        <v>2203</v>
      </c>
      <c r="I456" s="4" t="s">
        <v>202</v>
      </c>
      <c r="J456" s="33" t="s">
        <v>262</v>
      </c>
      <c r="K456" s="33" t="s">
        <v>1126</v>
      </c>
      <c r="L456" s="33" t="s">
        <v>311</v>
      </c>
    </row>
    <row r="457" spans="1:12" ht="54" x14ac:dyDescent="0.4">
      <c r="A457" s="4" t="s">
        <v>1827</v>
      </c>
      <c r="B457" s="33" t="s">
        <v>2158</v>
      </c>
      <c r="C457" s="33" t="s">
        <v>2159</v>
      </c>
      <c r="D457" s="33" t="s">
        <v>2204</v>
      </c>
      <c r="E457" s="33" t="s">
        <v>253</v>
      </c>
      <c r="F457" s="33" t="s">
        <v>2205</v>
      </c>
      <c r="G457" s="33" t="s">
        <v>2206</v>
      </c>
      <c r="H457" s="33" t="s">
        <v>2207</v>
      </c>
      <c r="I457" s="4" t="s">
        <v>202</v>
      </c>
      <c r="J457" s="33" t="s">
        <v>2208</v>
      </c>
      <c r="K457" s="33" t="s">
        <v>2209</v>
      </c>
      <c r="L457" s="33" t="s">
        <v>275</v>
      </c>
    </row>
    <row r="458" spans="1:12" ht="67.5" x14ac:dyDescent="0.4">
      <c r="A458" s="4" t="s">
        <v>1827</v>
      </c>
      <c r="B458" s="33" t="s">
        <v>2158</v>
      </c>
      <c r="C458" s="33" t="s">
        <v>2210</v>
      </c>
      <c r="D458" s="33" t="s">
        <v>2211</v>
      </c>
      <c r="E458" s="33" t="s">
        <v>253</v>
      </c>
      <c r="F458" s="33" t="s">
        <v>2212</v>
      </c>
      <c r="G458" s="33" t="s">
        <v>2213</v>
      </c>
      <c r="H458" s="33" t="s">
        <v>2214</v>
      </c>
      <c r="I458" s="4" t="s">
        <v>194</v>
      </c>
      <c r="J458" s="33" t="s">
        <v>2215</v>
      </c>
      <c r="K458" s="33" t="s">
        <v>2216</v>
      </c>
      <c r="L458" s="33" t="s">
        <v>311</v>
      </c>
    </row>
    <row r="459" spans="1:12" ht="54" x14ac:dyDescent="0.4">
      <c r="A459" s="4" t="s">
        <v>1827</v>
      </c>
      <c r="B459" s="33" t="s">
        <v>2158</v>
      </c>
      <c r="C459" s="33" t="s">
        <v>2210</v>
      </c>
      <c r="D459" s="33" t="s">
        <v>2217</v>
      </c>
      <c r="E459" s="33" t="s">
        <v>253</v>
      </c>
      <c r="F459" s="33" t="s">
        <v>2218</v>
      </c>
      <c r="G459" s="33" t="s">
        <v>2219</v>
      </c>
      <c r="H459" s="33" t="s">
        <v>2220</v>
      </c>
      <c r="I459" s="4" t="s">
        <v>202</v>
      </c>
      <c r="J459" s="33" t="s">
        <v>2221</v>
      </c>
      <c r="K459" s="33" t="s">
        <v>2222</v>
      </c>
      <c r="L459" s="33" t="s">
        <v>311</v>
      </c>
    </row>
    <row r="460" spans="1:12" x14ac:dyDescent="0.4">
      <c r="A460" s="4" t="s">
        <v>1827</v>
      </c>
      <c r="B460" s="33" t="s">
        <v>2158</v>
      </c>
      <c r="C460" s="33" t="s">
        <v>2210</v>
      </c>
      <c r="D460" s="33" t="s">
        <v>2223</v>
      </c>
      <c r="E460" s="33" t="s">
        <v>253</v>
      </c>
      <c r="F460" s="33" t="s">
        <v>2224</v>
      </c>
      <c r="G460" s="33" t="s">
        <v>2225</v>
      </c>
      <c r="H460" s="33" t="s">
        <v>2226</v>
      </c>
      <c r="I460" s="4" t="s">
        <v>202</v>
      </c>
      <c r="J460" s="33" t="s">
        <v>195</v>
      </c>
      <c r="K460" s="33" t="s">
        <v>1126</v>
      </c>
    </row>
    <row r="461" spans="1:12" ht="54" x14ac:dyDescent="0.4">
      <c r="A461" s="4" t="s">
        <v>1827</v>
      </c>
      <c r="B461" s="33" t="s">
        <v>2158</v>
      </c>
      <c r="C461" s="33" t="s">
        <v>2210</v>
      </c>
      <c r="D461" s="33" t="s">
        <v>2227</v>
      </c>
      <c r="E461" s="33" t="s">
        <v>253</v>
      </c>
      <c r="F461" s="33" t="s">
        <v>2228</v>
      </c>
      <c r="G461" s="33" t="s">
        <v>2229</v>
      </c>
      <c r="H461" s="33" t="s">
        <v>2230</v>
      </c>
      <c r="I461" s="4" t="s">
        <v>202</v>
      </c>
      <c r="J461" s="33" t="s">
        <v>262</v>
      </c>
      <c r="K461" s="33" t="s">
        <v>1126</v>
      </c>
      <c r="L461" s="33" t="s">
        <v>197</v>
      </c>
    </row>
    <row r="462" spans="1:12" ht="67.5" x14ac:dyDescent="0.4">
      <c r="A462" s="4" t="s">
        <v>1827</v>
      </c>
      <c r="B462" s="33" t="s">
        <v>2158</v>
      </c>
      <c r="C462" s="33" t="s">
        <v>2210</v>
      </c>
      <c r="D462" s="33" t="s">
        <v>2231</v>
      </c>
      <c r="E462" s="33" t="s">
        <v>253</v>
      </c>
      <c r="F462" s="33" t="s">
        <v>2232</v>
      </c>
      <c r="G462" s="33" t="s">
        <v>2233</v>
      </c>
      <c r="H462" s="33" t="s">
        <v>2234</v>
      </c>
      <c r="I462" s="4" t="s">
        <v>194</v>
      </c>
      <c r="J462" s="33" t="s">
        <v>195</v>
      </c>
      <c r="K462" s="33" t="s">
        <v>1126</v>
      </c>
      <c r="L462" s="33" t="s">
        <v>197</v>
      </c>
    </row>
    <row r="463" spans="1:12" ht="40.5" x14ac:dyDescent="0.4">
      <c r="A463" s="4" t="s">
        <v>1827</v>
      </c>
      <c r="B463" s="33" t="s">
        <v>2158</v>
      </c>
      <c r="C463" s="33" t="s">
        <v>2210</v>
      </c>
      <c r="D463" s="33" t="s">
        <v>2235</v>
      </c>
      <c r="E463" s="33" t="s">
        <v>253</v>
      </c>
      <c r="F463" s="33" t="s">
        <v>2236</v>
      </c>
      <c r="G463" s="33" t="s">
        <v>2237</v>
      </c>
      <c r="H463" s="33" t="s">
        <v>2238</v>
      </c>
      <c r="I463" s="4" t="s">
        <v>202</v>
      </c>
      <c r="J463" s="33" t="s">
        <v>195</v>
      </c>
      <c r="K463" s="33" t="s">
        <v>1126</v>
      </c>
      <c r="L463" s="33" t="s">
        <v>311</v>
      </c>
    </row>
    <row r="464" spans="1:12" ht="40.5" x14ac:dyDescent="0.4">
      <c r="A464" s="4" t="s">
        <v>1827</v>
      </c>
      <c r="B464" s="33" t="s">
        <v>2158</v>
      </c>
      <c r="C464" s="33" t="s">
        <v>2210</v>
      </c>
      <c r="D464" s="33" t="s">
        <v>2239</v>
      </c>
      <c r="E464" s="33" t="s">
        <v>253</v>
      </c>
      <c r="F464" s="33" t="s">
        <v>2240</v>
      </c>
      <c r="G464" s="33" t="s">
        <v>2241</v>
      </c>
      <c r="H464" s="33" t="s">
        <v>2242</v>
      </c>
      <c r="I464" s="4" t="s">
        <v>202</v>
      </c>
      <c r="J464" s="33" t="s">
        <v>195</v>
      </c>
      <c r="K464" s="33" t="s">
        <v>1126</v>
      </c>
      <c r="L464" s="33" t="s">
        <v>311</v>
      </c>
    </row>
    <row r="465" spans="1:12" ht="40.5" x14ac:dyDescent="0.4">
      <c r="A465" s="4" t="s">
        <v>1827</v>
      </c>
      <c r="B465" s="33" t="s">
        <v>2158</v>
      </c>
      <c r="C465" s="33" t="s">
        <v>2210</v>
      </c>
      <c r="D465" s="33" t="s">
        <v>2243</v>
      </c>
      <c r="E465" s="33" t="s">
        <v>253</v>
      </c>
      <c r="F465" s="33" t="s">
        <v>2244</v>
      </c>
      <c r="G465" s="33" t="s">
        <v>2245</v>
      </c>
      <c r="H465" s="33" t="s">
        <v>2242</v>
      </c>
      <c r="I465" s="4" t="s">
        <v>202</v>
      </c>
      <c r="J465" s="33" t="s">
        <v>437</v>
      </c>
      <c r="K465" s="33" t="s">
        <v>1126</v>
      </c>
      <c r="L465" s="33" t="s">
        <v>311</v>
      </c>
    </row>
    <row r="466" spans="1:12" ht="54" x14ac:dyDescent="0.4">
      <c r="A466" s="4" t="s">
        <v>1827</v>
      </c>
      <c r="B466" s="33" t="s">
        <v>2158</v>
      </c>
      <c r="C466" s="33" t="s">
        <v>2210</v>
      </c>
      <c r="D466" s="33" t="s">
        <v>2246</v>
      </c>
      <c r="E466" s="33" t="s">
        <v>253</v>
      </c>
      <c r="F466" s="33" t="s">
        <v>2247</v>
      </c>
      <c r="G466" s="33" t="s">
        <v>2245</v>
      </c>
      <c r="H466" s="33" t="s">
        <v>2248</v>
      </c>
      <c r="I466" s="4" t="s">
        <v>194</v>
      </c>
      <c r="J466" s="33" t="s">
        <v>262</v>
      </c>
      <c r="K466" s="33" t="s">
        <v>1126</v>
      </c>
      <c r="L466" s="33" t="s">
        <v>311</v>
      </c>
    </row>
    <row r="467" spans="1:12" ht="67.5" x14ac:dyDescent="0.4">
      <c r="A467" s="4" t="s">
        <v>1827</v>
      </c>
      <c r="B467" s="33" t="s">
        <v>2158</v>
      </c>
      <c r="C467" s="33" t="s">
        <v>2210</v>
      </c>
      <c r="D467" s="33" t="s">
        <v>2249</v>
      </c>
      <c r="E467" s="33" t="s">
        <v>253</v>
      </c>
      <c r="F467" s="33" t="s">
        <v>2250</v>
      </c>
      <c r="G467" s="33" t="s">
        <v>2251</v>
      </c>
      <c r="H467" s="33" t="s">
        <v>2252</v>
      </c>
      <c r="I467" s="4" t="s">
        <v>194</v>
      </c>
      <c r="J467" s="33" t="s">
        <v>2253</v>
      </c>
      <c r="K467" s="33" t="s">
        <v>1126</v>
      </c>
      <c r="L467" s="33" t="s">
        <v>311</v>
      </c>
    </row>
    <row r="468" spans="1:12" ht="54" x14ac:dyDescent="0.4">
      <c r="A468" s="4" t="s">
        <v>1827</v>
      </c>
      <c r="B468" s="33" t="s">
        <v>2158</v>
      </c>
      <c r="C468" s="33" t="s">
        <v>2210</v>
      </c>
      <c r="D468" s="33" t="s">
        <v>2254</v>
      </c>
      <c r="E468" s="33" t="s">
        <v>253</v>
      </c>
      <c r="F468" s="33" t="s">
        <v>2255</v>
      </c>
      <c r="G468" s="33" t="s">
        <v>2219</v>
      </c>
      <c r="H468" s="33" t="s">
        <v>2220</v>
      </c>
      <c r="I468" s="4" t="s">
        <v>202</v>
      </c>
      <c r="J468" s="33" t="s">
        <v>262</v>
      </c>
      <c r="K468" s="33" t="s">
        <v>2222</v>
      </c>
      <c r="L468" s="33" t="s">
        <v>579</v>
      </c>
    </row>
    <row r="469" spans="1:12" ht="40.5" x14ac:dyDescent="0.4">
      <c r="A469" s="4" t="s">
        <v>1827</v>
      </c>
      <c r="B469" s="33" t="s">
        <v>2158</v>
      </c>
      <c r="C469" s="33" t="s">
        <v>2210</v>
      </c>
      <c r="D469" s="33" t="s">
        <v>2256</v>
      </c>
      <c r="E469" s="33" t="s">
        <v>253</v>
      </c>
      <c r="F469" s="33" t="s">
        <v>2257</v>
      </c>
      <c r="G469" s="33" t="s">
        <v>2258</v>
      </c>
      <c r="H469" s="33" t="s">
        <v>2203</v>
      </c>
      <c r="I469" s="4" t="s">
        <v>202</v>
      </c>
      <c r="J469" s="33" t="s">
        <v>437</v>
      </c>
      <c r="K469" s="33" t="s">
        <v>1126</v>
      </c>
    </row>
    <row r="470" spans="1:12" ht="54" x14ac:dyDescent="0.4">
      <c r="A470" s="4" t="s">
        <v>1827</v>
      </c>
      <c r="B470" s="33" t="s">
        <v>2158</v>
      </c>
      <c r="C470" s="33" t="s">
        <v>2210</v>
      </c>
      <c r="D470" s="33" t="s">
        <v>2259</v>
      </c>
      <c r="E470" s="33" t="s">
        <v>253</v>
      </c>
      <c r="F470" s="33" t="s">
        <v>2260</v>
      </c>
      <c r="G470" s="33" t="s">
        <v>2261</v>
      </c>
      <c r="H470" s="33" t="s">
        <v>2262</v>
      </c>
      <c r="I470" s="4" t="s">
        <v>202</v>
      </c>
      <c r="J470" s="33" t="s">
        <v>437</v>
      </c>
      <c r="K470" s="33" t="s">
        <v>1126</v>
      </c>
      <c r="L470" s="33" t="s">
        <v>467</v>
      </c>
    </row>
    <row r="471" spans="1:12" ht="67.5" x14ac:dyDescent="0.4">
      <c r="A471" s="4" t="s">
        <v>1827</v>
      </c>
      <c r="B471" s="33" t="s">
        <v>2158</v>
      </c>
      <c r="C471" s="33" t="s">
        <v>2210</v>
      </c>
      <c r="D471" s="33" t="s">
        <v>2263</v>
      </c>
      <c r="E471" s="33" t="s">
        <v>253</v>
      </c>
      <c r="F471" s="33" t="s">
        <v>2264</v>
      </c>
      <c r="G471" s="33" t="s">
        <v>2265</v>
      </c>
      <c r="H471" s="33" t="s">
        <v>2252</v>
      </c>
      <c r="I471" s="4" t="s">
        <v>194</v>
      </c>
      <c r="J471" s="33" t="s">
        <v>2253</v>
      </c>
      <c r="K471" s="33" t="s">
        <v>1126</v>
      </c>
      <c r="L471" s="33" t="s">
        <v>579</v>
      </c>
    </row>
    <row r="472" spans="1:12" ht="67.5" x14ac:dyDescent="0.4">
      <c r="A472" s="4" t="s">
        <v>1827</v>
      </c>
      <c r="B472" s="33" t="s">
        <v>2158</v>
      </c>
      <c r="C472" s="33" t="s">
        <v>2210</v>
      </c>
      <c r="D472" s="33" t="s">
        <v>2266</v>
      </c>
      <c r="E472" s="33" t="s">
        <v>253</v>
      </c>
      <c r="F472" s="33" t="s">
        <v>2267</v>
      </c>
      <c r="G472" s="33" t="s">
        <v>2245</v>
      </c>
      <c r="H472" s="33" t="s">
        <v>2252</v>
      </c>
      <c r="I472" s="4" t="s">
        <v>194</v>
      </c>
      <c r="J472" s="33" t="s">
        <v>2253</v>
      </c>
      <c r="K472" s="33" t="s">
        <v>1126</v>
      </c>
      <c r="L472" s="33" t="s">
        <v>579</v>
      </c>
    </row>
    <row r="473" spans="1:12" ht="67.5" x14ac:dyDescent="0.4">
      <c r="A473" s="4" t="s">
        <v>1827</v>
      </c>
      <c r="B473" s="33" t="s">
        <v>2158</v>
      </c>
      <c r="C473" s="33" t="s">
        <v>2210</v>
      </c>
      <c r="D473" s="33" t="s">
        <v>2268</v>
      </c>
      <c r="E473" s="33" t="s">
        <v>253</v>
      </c>
      <c r="F473" s="33" t="s">
        <v>2269</v>
      </c>
      <c r="G473" s="33" t="s">
        <v>2270</v>
      </c>
      <c r="H473" s="33" t="s">
        <v>2271</v>
      </c>
      <c r="I473" s="4" t="s">
        <v>194</v>
      </c>
      <c r="J473" s="33" t="s">
        <v>2272</v>
      </c>
      <c r="K473" s="33" t="s">
        <v>2273</v>
      </c>
      <c r="L473" s="33" t="s">
        <v>579</v>
      </c>
    </row>
    <row r="474" spans="1:12" ht="27" x14ac:dyDescent="0.4">
      <c r="A474" s="4" t="s">
        <v>1827</v>
      </c>
      <c r="B474" s="33" t="s">
        <v>2158</v>
      </c>
      <c r="C474" s="33" t="s">
        <v>2274</v>
      </c>
      <c r="D474" s="33" t="s">
        <v>2275</v>
      </c>
      <c r="E474" s="33" t="s">
        <v>253</v>
      </c>
      <c r="F474" s="33" t="s">
        <v>2276</v>
      </c>
      <c r="G474" s="33" t="s">
        <v>2277</v>
      </c>
      <c r="H474" s="33" t="s">
        <v>2278</v>
      </c>
      <c r="I474" s="4" t="s">
        <v>202</v>
      </c>
      <c r="J474" s="33" t="s">
        <v>195</v>
      </c>
      <c r="K474" s="33" t="s">
        <v>196</v>
      </c>
    </row>
    <row r="475" spans="1:12" ht="27" x14ac:dyDescent="0.4">
      <c r="A475" s="4" t="s">
        <v>1827</v>
      </c>
      <c r="B475" s="33" t="s">
        <v>2158</v>
      </c>
      <c r="C475" s="33" t="s">
        <v>2274</v>
      </c>
      <c r="D475" s="33" t="s">
        <v>2279</v>
      </c>
      <c r="E475" s="33" t="s">
        <v>253</v>
      </c>
      <c r="F475" s="33" t="s">
        <v>2280</v>
      </c>
      <c r="G475" s="33" t="s">
        <v>2281</v>
      </c>
      <c r="H475" s="33" t="s">
        <v>2282</v>
      </c>
      <c r="I475" s="4" t="s">
        <v>202</v>
      </c>
      <c r="J475" s="33" t="s">
        <v>195</v>
      </c>
      <c r="K475" s="33" t="s">
        <v>196</v>
      </c>
      <c r="L475" s="33" t="s">
        <v>311</v>
      </c>
    </row>
    <row r="476" spans="1:12" ht="27" x14ac:dyDescent="0.4">
      <c r="A476" s="4" t="s">
        <v>1827</v>
      </c>
      <c r="B476" s="33" t="s">
        <v>2158</v>
      </c>
      <c r="C476" s="33" t="s">
        <v>2283</v>
      </c>
      <c r="D476" s="33" t="s">
        <v>2284</v>
      </c>
      <c r="E476" s="33" t="s">
        <v>253</v>
      </c>
      <c r="F476" s="33" t="s">
        <v>2285</v>
      </c>
      <c r="G476" s="33" t="s">
        <v>2286</v>
      </c>
      <c r="H476" s="33" t="s">
        <v>2287</v>
      </c>
      <c r="I476" s="4" t="s">
        <v>202</v>
      </c>
      <c r="J476" s="33" t="s">
        <v>195</v>
      </c>
      <c r="K476" s="33" t="s">
        <v>196</v>
      </c>
      <c r="L476" s="33" t="s">
        <v>311</v>
      </c>
    </row>
    <row r="477" spans="1:12" ht="27" x14ac:dyDescent="0.4">
      <c r="A477" s="4" t="s">
        <v>1827</v>
      </c>
      <c r="B477" s="33" t="s">
        <v>2158</v>
      </c>
      <c r="C477" s="33" t="s">
        <v>2283</v>
      </c>
      <c r="D477" s="33" t="s">
        <v>2288</v>
      </c>
      <c r="E477" s="33" t="s">
        <v>253</v>
      </c>
      <c r="F477" s="33" t="s">
        <v>2289</v>
      </c>
      <c r="H477" s="33" t="s">
        <v>2290</v>
      </c>
      <c r="I477" s="4" t="s">
        <v>202</v>
      </c>
      <c r="J477" s="33" t="s">
        <v>195</v>
      </c>
      <c r="K477" s="33" t="s">
        <v>196</v>
      </c>
    </row>
    <row r="478" spans="1:12" x14ac:dyDescent="0.4">
      <c r="A478" s="4" t="s">
        <v>1827</v>
      </c>
      <c r="B478" s="33" t="s">
        <v>2158</v>
      </c>
      <c r="C478" s="33" t="s">
        <v>2283</v>
      </c>
      <c r="D478" s="33" t="s">
        <v>2291</v>
      </c>
      <c r="E478" s="33" t="s">
        <v>253</v>
      </c>
      <c r="F478" s="33" t="s">
        <v>2292</v>
      </c>
      <c r="H478" s="33" t="s">
        <v>2293</v>
      </c>
      <c r="I478" s="4" t="s">
        <v>202</v>
      </c>
      <c r="J478" s="33" t="s">
        <v>195</v>
      </c>
      <c r="K478" s="33" t="s">
        <v>196</v>
      </c>
    </row>
    <row r="479" spans="1:12" ht="54" x14ac:dyDescent="0.4">
      <c r="A479" s="4" t="s">
        <v>1827</v>
      </c>
      <c r="B479" s="33" t="s">
        <v>2294</v>
      </c>
      <c r="C479" s="33" t="s">
        <v>2295</v>
      </c>
      <c r="D479" s="33" t="s">
        <v>2296</v>
      </c>
      <c r="E479" s="33" t="s">
        <v>471</v>
      </c>
      <c r="F479" s="33" t="s">
        <v>2297</v>
      </c>
      <c r="G479" s="33" t="s">
        <v>2298</v>
      </c>
      <c r="H479" s="33" t="s">
        <v>2299</v>
      </c>
      <c r="I479" s="4" t="s">
        <v>194</v>
      </c>
      <c r="J479" s="33" t="s">
        <v>2300</v>
      </c>
      <c r="K479" s="33" t="s">
        <v>474</v>
      </c>
      <c r="L479" s="33" t="s">
        <v>311</v>
      </c>
    </row>
    <row r="480" spans="1:12" ht="27" x14ac:dyDescent="0.4">
      <c r="A480" s="4" t="s">
        <v>1827</v>
      </c>
      <c r="B480" s="33" t="s">
        <v>2294</v>
      </c>
      <c r="C480" s="33" t="s">
        <v>2295</v>
      </c>
      <c r="D480" s="33" t="s">
        <v>2301</v>
      </c>
      <c r="E480" s="33" t="s">
        <v>471</v>
      </c>
      <c r="F480" s="33" t="s">
        <v>2302</v>
      </c>
      <c r="G480" s="33" t="s">
        <v>2303</v>
      </c>
      <c r="H480" s="33" t="s">
        <v>2304</v>
      </c>
      <c r="I480" s="4" t="s">
        <v>194</v>
      </c>
      <c r="J480" s="33" t="s">
        <v>2305</v>
      </c>
      <c r="K480" s="33" t="s">
        <v>2306</v>
      </c>
      <c r="L480" s="33" t="s">
        <v>202</v>
      </c>
    </row>
    <row r="481" spans="1:12" ht="40.5" x14ac:dyDescent="0.4">
      <c r="A481" s="4" t="s">
        <v>1827</v>
      </c>
      <c r="B481" s="33" t="s">
        <v>2294</v>
      </c>
      <c r="C481" s="33" t="s">
        <v>2295</v>
      </c>
      <c r="D481" s="33" t="s">
        <v>2307</v>
      </c>
      <c r="E481" s="33" t="s">
        <v>471</v>
      </c>
      <c r="F481" s="33" t="s">
        <v>2308</v>
      </c>
      <c r="G481" s="33" t="s">
        <v>2303</v>
      </c>
      <c r="H481" s="33" t="s">
        <v>2309</v>
      </c>
      <c r="I481" s="4" t="s">
        <v>194</v>
      </c>
      <c r="J481" s="33" t="s">
        <v>2310</v>
      </c>
      <c r="K481" s="33" t="s">
        <v>196</v>
      </c>
      <c r="L481" s="33" t="s">
        <v>202</v>
      </c>
    </row>
    <row r="482" spans="1:12" ht="27" x14ac:dyDescent="0.4">
      <c r="A482" s="4" t="s">
        <v>1827</v>
      </c>
      <c r="B482" s="33" t="s">
        <v>2294</v>
      </c>
      <c r="C482" s="33" t="s">
        <v>2295</v>
      </c>
      <c r="D482" s="33" t="s">
        <v>2311</v>
      </c>
      <c r="E482" s="33" t="s">
        <v>471</v>
      </c>
      <c r="F482" s="33" t="s">
        <v>2312</v>
      </c>
      <c r="G482" s="33" t="s">
        <v>2303</v>
      </c>
      <c r="H482" s="33" t="s">
        <v>2313</v>
      </c>
      <c r="I482" s="4" t="s">
        <v>202</v>
      </c>
      <c r="J482" s="33" t="s">
        <v>2310</v>
      </c>
      <c r="K482" s="33" t="s">
        <v>2306</v>
      </c>
      <c r="L482" s="33" t="s">
        <v>202</v>
      </c>
    </row>
    <row r="483" spans="1:12" ht="40.5" x14ac:dyDescent="0.4">
      <c r="A483" s="4" t="s">
        <v>1827</v>
      </c>
      <c r="B483" s="33" t="s">
        <v>2294</v>
      </c>
      <c r="C483" s="33" t="s">
        <v>2295</v>
      </c>
      <c r="D483" s="33" t="s">
        <v>2314</v>
      </c>
      <c r="E483" s="33" t="s">
        <v>471</v>
      </c>
      <c r="F483" s="33" t="s">
        <v>2315</v>
      </c>
      <c r="G483" s="33" t="s">
        <v>2316</v>
      </c>
      <c r="H483" s="33" t="s">
        <v>2317</v>
      </c>
      <c r="I483" s="4" t="s">
        <v>194</v>
      </c>
      <c r="J483" s="33" t="s">
        <v>2310</v>
      </c>
      <c r="K483" s="33" t="s">
        <v>196</v>
      </c>
      <c r="L483" s="33" t="s">
        <v>2318</v>
      </c>
    </row>
    <row r="484" spans="1:12" ht="27" x14ac:dyDescent="0.4">
      <c r="A484" s="4" t="s">
        <v>1827</v>
      </c>
      <c r="B484" s="33" t="s">
        <v>2294</v>
      </c>
      <c r="C484" s="33" t="s">
        <v>2295</v>
      </c>
      <c r="D484" s="33" t="s">
        <v>2319</v>
      </c>
      <c r="E484" s="33" t="s">
        <v>471</v>
      </c>
      <c r="F484" s="33" t="s">
        <v>2320</v>
      </c>
      <c r="G484" s="33" t="s">
        <v>2321</v>
      </c>
      <c r="H484" s="33" t="s">
        <v>2322</v>
      </c>
      <c r="I484" s="4" t="s">
        <v>194</v>
      </c>
      <c r="J484" s="33" t="s">
        <v>2310</v>
      </c>
      <c r="K484" s="33" t="s">
        <v>2323</v>
      </c>
      <c r="L484" s="33" t="s">
        <v>202</v>
      </c>
    </row>
    <row r="485" spans="1:12" ht="27" x14ac:dyDescent="0.4">
      <c r="A485" s="4" t="s">
        <v>1827</v>
      </c>
      <c r="B485" s="33" t="s">
        <v>2294</v>
      </c>
      <c r="C485" s="33" t="s">
        <v>2295</v>
      </c>
      <c r="D485" s="33" t="s">
        <v>2324</v>
      </c>
      <c r="E485" s="33" t="s">
        <v>471</v>
      </c>
      <c r="F485" s="33" t="s">
        <v>2325</v>
      </c>
      <c r="G485" s="33" t="s">
        <v>2303</v>
      </c>
      <c r="H485" s="33" t="s">
        <v>2326</v>
      </c>
      <c r="I485" s="4" t="s">
        <v>194</v>
      </c>
      <c r="J485" s="33" t="s">
        <v>2327</v>
      </c>
      <c r="K485" s="33" t="s">
        <v>196</v>
      </c>
      <c r="L485" s="33" t="s">
        <v>202</v>
      </c>
    </row>
    <row r="486" spans="1:12" ht="40.5" x14ac:dyDescent="0.4">
      <c r="A486" s="4" t="s">
        <v>1827</v>
      </c>
      <c r="B486" s="33" t="s">
        <v>2294</v>
      </c>
      <c r="C486" s="33" t="s">
        <v>2295</v>
      </c>
      <c r="D486" s="33" t="s">
        <v>2328</v>
      </c>
      <c r="E486" s="33" t="s">
        <v>471</v>
      </c>
      <c r="F486" s="33" t="s">
        <v>2329</v>
      </c>
      <c r="G486" s="33" t="s">
        <v>2330</v>
      </c>
      <c r="H486" s="33" t="s">
        <v>2331</v>
      </c>
      <c r="I486" s="4" t="s">
        <v>202</v>
      </c>
      <c r="J486" s="33" t="s">
        <v>2332</v>
      </c>
      <c r="K486" s="33" t="s">
        <v>2323</v>
      </c>
      <c r="L486" s="33" t="s">
        <v>202</v>
      </c>
    </row>
    <row r="487" spans="1:12" ht="54" x14ac:dyDescent="0.4">
      <c r="A487" s="4" t="s">
        <v>1827</v>
      </c>
      <c r="B487" s="33" t="s">
        <v>2294</v>
      </c>
      <c r="C487" s="33" t="s">
        <v>2295</v>
      </c>
      <c r="D487" s="33" t="s">
        <v>2333</v>
      </c>
      <c r="E487" s="33" t="s">
        <v>471</v>
      </c>
      <c r="F487" s="33" t="s">
        <v>2334</v>
      </c>
      <c r="G487" s="33" t="s">
        <v>2335</v>
      </c>
      <c r="H487" s="33" t="s">
        <v>2336</v>
      </c>
      <c r="I487" s="4" t="s">
        <v>194</v>
      </c>
      <c r="J487" s="33" t="s">
        <v>2337</v>
      </c>
      <c r="K487" s="33" t="s">
        <v>2323</v>
      </c>
      <c r="L487" s="33" t="s">
        <v>311</v>
      </c>
    </row>
    <row r="488" spans="1:12" ht="27" x14ac:dyDescent="0.4">
      <c r="A488" s="4" t="s">
        <v>1827</v>
      </c>
      <c r="B488" s="33" t="s">
        <v>2294</v>
      </c>
      <c r="C488" s="33" t="s">
        <v>2295</v>
      </c>
      <c r="D488" s="33" t="s">
        <v>2338</v>
      </c>
      <c r="E488" s="33" t="s">
        <v>471</v>
      </c>
      <c r="F488" s="33" t="s">
        <v>2339</v>
      </c>
      <c r="G488" s="33" t="s">
        <v>2340</v>
      </c>
      <c r="H488" s="33" t="s">
        <v>2341</v>
      </c>
      <c r="I488" s="4" t="s">
        <v>202</v>
      </c>
      <c r="J488" s="33" t="s">
        <v>2310</v>
      </c>
      <c r="K488" s="33" t="s">
        <v>196</v>
      </c>
      <c r="L488" s="33" t="s">
        <v>202</v>
      </c>
    </row>
    <row r="489" spans="1:12" ht="40.5" x14ac:dyDescent="0.4">
      <c r="A489" s="4" t="s">
        <v>1827</v>
      </c>
      <c r="B489" s="33" t="s">
        <v>2294</v>
      </c>
      <c r="C489" s="33" t="s">
        <v>2295</v>
      </c>
      <c r="D489" s="33" t="s">
        <v>2342</v>
      </c>
      <c r="E489" s="33" t="s">
        <v>471</v>
      </c>
      <c r="F489" s="33" t="s">
        <v>2343</v>
      </c>
      <c r="G489" s="33" t="s">
        <v>2335</v>
      </c>
      <c r="H489" s="33" t="s">
        <v>2344</v>
      </c>
      <c r="I489" s="4" t="s">
        <v>202</v>
      </c>
      <c r="J489" s="33" t="s">
        <v>2310</v>
      </c>
      <c r="K489" s="33" t="s">
        <v>2345</v>
      </c>
      <c r="L489" s="33" t="s">
        <v>202</v>
      </c>
    </row>
    <row r="490" spans="1:12" ht="54" x14ac:dyDescent="0.4">
      <c r="A490" s="4" t="s">
        <v>1827</v>
      </c>
      <c r="B490" s="33" t="s">
        <v>2294</v>
      </c>
      <c r="C490" s="33" t="s">
        <v>2295</v>
      </c>
      <c r="D490" s="33" t="s">
        <v>2346</v>
      </c>
      <c r="E490" s="33" t="s">
        <v>253</v>
      </c>
      <c r="F490" s="33" t="s">
        <v>2347</v>
      </c>
      <c r="G490" s="33" t="s">
        <v>2348</v>
      </c>
      <c r="H490" s="33" t="s">
        <v>2349</v>
      </c>
      <c r="I490" s="4" t="s">
        <v>202</v>
      </c>
      <c r="J490" s="33" t="s">
        <v>415</v>
      </c>
      <c r="K490" s="33" t="s">
        <v>1092</v>
      </c>
      <c r="L490" s="33" t="s">
        <v>317</v>
      </c>
    </row>
    <row r="491" spans="1:12" ht="54" x14ac:dyDescent="0.4">
      <c r="A491" s="4" t="s">
        <v>1827</v>
      </c>
      <c r="B491" s="33" t="s">
        <v>2294</v>
      </c>
      <c r="C491" s="33" t="s">
        <v>2295</v>
      </c>
      <c r="D491" s="33" t="s">
        <v>2350</v>
      </c>
      <c r="E491" s="33" t="s">
        <v>471</v>
      </c>
      <c r="F491" s="33" t="s">
        <v>2351</v>
      </c>
      <c r="G491" s="33" t="s">
        <v>2352</v>
      </c>
      <c r="H491" s="33" t="s">
        <v>2353</v>
      </c>
      <c r="I491" s="4" t="s">
        <v>194</v>
      </c>
      <c r="J491" s="33" t="s">
        <v>2354</v>
      </c>
      <c r="K491" s="33" t="s">
        <v>2355</v>
      </c>
      <c r="L491" s="33" t="s">
        <v>2194</v>
      </c>
    </row>
    <row r="492" spans="1:12" ht="81" x14ac:dyDescent="0.4">
      <c r="A492" s="4" t="s">
        <v>1827</v>
      </c>
      <c r="B492" s="33" t="s">
        <v>2356</v>
      </c>
      <c r="C492" s="33" t="s">
        <v>2357</v>
      </c>
      <c r="D492" s="33" t="s">
        <v>2358</v>
      </c>
      <c r="E492" s="33" t="s">
        <v>253</v>
      </c>
      <c r="F492" s="33" t="s">
        <v>2359</v>
      </c>
      <c r="G492" s="33" t="s">
        <v>377</v>
      </c>
      <c r="H492" s="33" t="s">
        <v>2360</v>
      </c>
      <c r="I492" s="4" t="s">
        <v>194</v>
      </c>
      <c r="J492" s="33" t="s">
        <v>2361</v>
      </c>
      <c r="K492" s="33" t="s">
        <v>333</v>
      </c>
      <c r="L492" s="33" t="s">
        <v>2362</v>
      </c>
    </row>
    <row r="493" spans="1:12" ht="40.5" x14ac:dyDescent="0.4">
      <c r="A493" s="4" t="s">
        <v>1827</v>
      </c>
      <c r="B493" s="33" t="s">
        <v>2356</v>
      </c>
      <c r="C493" s="33" t="s">
        <v>2357</v>
      </c>
      <c r="D493" s="33" t="s">
        <v>2363</v>
      </c>
      <c r="E493" s="33" t="s">
        <v>253</v>
      </c>
      <c r="F493" s="33" t="s">
        <v>2364</v>
      </c>
      <c r="G493" s="33" t="s">
        <v>2365</v>
      </c>
      <c r="H493" s="33" t="s">
        <v>2366</v>
      </c>
      <c r="I493" s="4" t="s">
        <v>194</v>
      </c>
      <c r="J493" s="33" t="s">
        <v>2367</v>
      </c>
      <c r="K493" s="33" t="s">
        <v>196</v>
      </c>
      <c r="L493" s="33" t="s">
        <v>275</v>
      </c>
    </row>
    <row r="494" spans="1:12" ht="40.5" x14ac:dyDescent="0.4">
      <c r="A494" s="4" t="s">
        <v>1827</v>
      </c>
      <c r="B494" s="33" t="s">
        <v>2356</v>
      </c>
      <c r="C494" s="33" t="s">
        <v>2357</v>
      </c>
      <c r="D494" s="33" t="s">
        <v>2368</v>
      </c>
      <c r="E494" s="33" t="s">
        <v>253</v>
      </c>
      <c r="F494" s="33" t="s">
        <v>2369</v>
      </c>
      <c r="G494" s="33" t="s">
        <v>2370</v>
      </c>
      <c r="H494" s="33" t="s">
        <v>2371</v>
      </c>
      <c r="I494" s="4" t="s">
        <v>194</v>
      </c>
      <c r="J494" s="33" t="s">
        <v>2372</v>
      </c>
      <c r="K494" s="33" t="s">
        <v>196</v>
      </c>
      <c r="L494" s="33" t="s">
        <v>1327</v>
      </c>
    </row>
    <row r="495" spans="1:12" ht="40.5" x14ac:dyDescent="0.4">
      <c r="A495" s="4" t="s">
        <v>1827</v>
      </c>
      <c r="B495" s="33" t="s">
        <v>2356</v>
      </c>
      <c r="C495" s="33" t="s">
        <v>2357</v>
      </c>
      <c r="D495" s="33" t="s">
        <v>2373</v>
      </c>
      <c r="E495" s="33" t="s">
        <v>253</v>
      </c>
      <c r="F495" s="33" t="s">
        <v>2374</v>
      </c>
      <c r="G495" s="33" t="s">
        <v>2375</v>
      </c>
      <c r="H495" s="33" t="s">
        <v>2376</v>
      </c>
      <c r="I495" s="4" t="s">
        <v>194</v>
      </c>
      <c r="J495" s="33" t="s">
        <v>2367</v>
      </c>
      <c r="K495" s="33" t="s">
        <v>196</v>
      </c>
      <c r="L495" s="33" t="s">
        <v>202</v>
      </c>
    </row>
    <row r="496" spans="1:12" ht="27" x14ac:dyDescent="0.4">
      <c r="A496" s="4" t="s">
        <v>1827</v>
      </c>
      <c r="B496" s="33" t="s">
        <v>2356</v>
      </c>
      <c r="C496" s="33" t="s">
        <v>2357</v>
      </c>
      <c r="D496" s="33" t="s">
        <v>2377</v>
      </c>
      <c r="E496" s="33" t="s">
        <v>253</v>
      </c>
      <c r="F496" s="33" t="s">
        <v>2378</v>
      </c>
      <c r="G496" s="33" t="s">
        <v>2379</v>
      </c>
      <c r="H496" s="33" t="s">
        <v>2380</v>
      </c>
      <c r="I496" s="4" t="s">
        <v>194</v>
      </c>
      <c r="J496" s="33" t="s">
        <v>2381</v>
      </c>
      <c r="K496" s="33" t="s">
        <v>196</v>
      </c>
    </row>
    <row r="497" spans="1:12" ht="40.5" x14ac:dyDescent="0.4">
      <c r="A497" s="4" t="s">
        <v>1827</v>
      </c>
      <c r="B497" s="33" t="s">
        <v>2356</v>
      </c>
      <c r="C497" s="33" t="s">
        <v>2357</v>
      </c>
      <c r="D497" s="33" t="s">
        <v>2382</v>
      </c>
      <c r="E497" s="33" t="s">
        <v>253</v>
      </c>
      <c r="F497" s="33" t="s">
        <v>2383</v>
      </c>
      <c r="G497" s="33" t="s">
        <v>2384</v>
      </c>
      <c r="H497" s="33" t="s">
        <v>2385</v>
      </c>
      <c r="I497" s="4" t="s">
        <v>194</v>
      </c>
      <c r="J497" s="33" t="s">
        <v>296</v>
      </c>
      <c r="K497" s="33" t="s">
        <v>233</v>
      </c>
      <c r="L497" s="33" t="s">
        <v>438</v>
      </c>
    </row>
    <row r="498" spans="1:12" ht="40.5" x14ac:dyDescent="0.4">
      <c r="A498" s="4" t="s">
        <v>1827</v>
      </c>
      <c r="B498" s="33" t="s">
        <v>2356</v>
      </c>
      <c r="C498" s="33" t="s">
        <v>2357</v>
      </c>
      <c r="D498" s="33" t="s">
        <v>2382</v>
      </c>
      <c r="E498" s="33" t="s">
        <v>253</v>
      </c>
      <c r="F498" s="33" t="s">
        <v>2383</v>
      </c>
      <c r="G498" s="33" t="s">
        <v>2384</v>
      </c>
      <c r="H498" s="33" t="s">
        <v>2386</v>
      </c>
      <c r="I498" s="4" t="s">
        <v>194</v>
      </c>
      <c r="J498" s="33" t="s">
        <v>296</v>
      </c>
      <c r="K498" s="33" t="s">
        <v>333</v>
      </c>
      <c r="L498" s="33" t="s">
        <v>438</v>
      </c>
    </row>
    <row r="499" spans="1:12" ht="54" x14ac:dyDescent="0.4">
      <c r="A499" s="4" t="s">
        <v>1827</v>
      </c>
      <c r="B499" s="33" t="s">
        <v>2356</v>
      </c>
      <c r="C499" s="33" t="s">
        <v>2357</v>
      </c>
      <c r="D499" s="33" t="s">
        <v>2387</v>
      </c>
      <c r="E499" s="33" t="s">
        <v>253</v>
      </c>
      <c r="F499" s="33" t="s">
        <v>2388</v>
      </c>
      <c r="G499" s="33" t="s">
        <v>2389</v>
      </c>
      <c r="H499" s="33" t="s">
        <v>2390</v>
      </c>
      <c r="I499" s="4" t="s">
        <v>194</v>
      </c>
      <c r="J499" s="33" t="s">
        <v>2391</v>
      </c>
      <c r="K499" s="33" t="s">
        <v>196</v>
      </c>
    </row>
    <row r="500" spans="1:12" ht="40.5" x14ac:dyDescent="0.4">
      <c r="A500" s="4" t="s">
        <v>1827</v>
      </c>
      <c r="B500" s="33" t="s">
        <v>2356</v>
      </c>
      <c r="C500" s="33" t="s">
        <v>2357</v>
      </c>
      <c r="D500" s="33" t="s">
        <v>2392</v>
      </c>
      <c r="E500" s="33" t="s">
        <v>253</v>
      </c>
      <c r="F500" s="33" t="s">
        <v>2393</v>
      </c>
      <c r="G500" s="33" t="s">
        <v>2379</v>
      </c>
      <c r="H500" s="33" t="s">
        <v>2394</v>
      </c>
      <c r="I500" s="4" t="s">
        <v>194</v>
      </c>
      <c r="J500" s="33" t="s">
        <v>262</v>
      </c>
      <c r="K500" s="33" t="s">
        <v>196</v>
      </c>
    </row>
    <row r="501" spans="1:12" ht="54" x14ac:dyDescent="0.4">
      <c r="A501" s="4" t="s">
        <v>1827</v>
      </c>
      <c r="B501" s="33" t="s">
        <v>2356</v>
      </c>
      <c r="C501" s="33" t="s">
        <v>2357</v>
      </c>
      <c r="D501" s="33" t="s">
        <v>2395</v>
      </c>
      <c r="E501" s="33" t="s">
        <v>253</v>
      </c>
      <c r="F501" s="33" t="s">
        <v>2396</v>
      </c>
      <c r="G501" s="33" t="s">
        <v>2397</v>
      </c>
      <c r="H501" s="33" t="s">
        <v>2398</v>
      </c>
      <c r="I501" s="4" t="s">
        <v>202</v>
      </c>
      <c r="J501" s="33" t="s">
        <v>2399</v>
      </c>
      <c r="K501" s="33" t="s">
        <v>333</v>
      </c>
      <c r="L501" s="33" t="s">
        <v>202</v>
      </c>
    </row>
    <row r="502" spans="1:12" ht="67.5" x14ac:dyDescent="0.4">
      <c r="A502" s="4" t="s">
        <v>1827</v>
      </c>
      <c r="B502" s="33" t="s">
        <v>2356</v>
      </c>
      <c r="C502" s="33" t="s">
        <v>2357</v>
      </c>
      <c r="D502" s="33" t="s">
        <v>2400</v>
      </c>
      <c r="E502" s="33" t="s">
        <v>253</v>
      </c>
      <c r="F502" s="33" t="s">
        <v>2401</v>
      </c>
      <c r="G502" s="33" t="s">
        <v>2379</v>
      </c>
      <c r="H502" s="33" t="s">
        <v>2402</v>
      </c>
      <c r="I502" s="4" t="s">
        <v>202</v>
      </c>
      <c r="J502" s="33" t="s">
        <v>2403</v>
      </c>
      <c r="K502" s="33" t="s">
        <v>2404</v>
      </c>
      <c r="L502" s="33" t="s">
        <v>1327</v>
      </c>
    </row>
    <row r="503" spans="1:12" ht="54" x14ac:dyDescent="0.4">
      <c r="A503" s="4" t="s">
        <v>1827</v>
      </c>
      <c r="B503" s="33" t="s">
        <v>2356</v>
      </c>
      <c r="C503" s="33" t="s">
        <v>2357</v>
      </c>
      <c r="D503" s="33" t="s">
        <v>2405</v>
      </c>
      <c r="E503" s="33" t="s">
        <v>253</v>
      </c>
      <c r="F503" s="33" t="s">
        <v>2406</v>
      </c>
      <c r="G503" s="33" t="s">
        <v>2407</v>
      </c>
      <c r="H503" s="33" t="s">
        <v>2408</v>
      </c>
      <c r="I503" s="4" t="s">
        <v>194</v>
      </c>
      <c r="J503" s="33" t="s">
        <v>2409</v>
      </c>
      <c r="K503" s="33" t="s">
        <v>333</v>
      </c>
      <c r="L503" s="33" t="s">
        <v>197</v>
      </c>
    </row>
    <row r="504" spans="1:12" ht="54" x14ac:dyDescent="0.4">
      <c r="A504" s="4" t="s">
        <v>1827</v>
      </c>
      <c r="B504" s="33" t="s">
        <v>2356</v>
      </c>
      <c r="C504" s="33" t="s">
        <v>2357</v>
      </c>
      <c r="D504" s="33" t="s">
        <v>2410</v>
      </c>
      <c r="E504" s="33" t="s">
        <v>253</v>
      </c>
      <c r="F504" s="33" t="s">
        <v>2411</v>
      </c>
      <c r="G504" s="33" t="s">
        <v>2412</v>
      </c>
      <c r="H504" s="33" t="s">
        <v>2413</v>
      </c>
      <c r="I504" s="4" t="s">
        <v>194</v>
      </c>
      <c r="J504" s="33" t="s">
        <v>262</v>
      </c>
      <c r="K504" s="33" t="s">
        <v>2414</v>
      </c>
      <c r="L504" s="33" t="s">
        <v>1327</v>
      </c>
    </row>
    <row r="505" spans="1:12" ht="40.5" x14ac:dyDescent="0.4">
      <c r="A505" s="4" t="s">
        <v>1827</v>
      </c>
      <c r="B505" s="33" t="s">
        <v>2356</v>
      </c>
      <c r="C505" s="33" t="s">
        <v>2357</v>
      </c>
      <c r="D505" s="33" t="s">
        <v>2415</v>
      </c>
      <c r="E505" s="33" t="s">
        <v>253</v>
      </c>
      <c r="F505" s="33" t="s">
        <v>2416</v>
      </c>
      <c r="G505" s="33" t="s">
        <v>2379</v>
      </c>
      <c r="H505" s="33" t="s">
        <v>2417</v>
      </c>
      <c r="I505" s="4" t="s">
        <v>194</v>
      </c>
      <c r="J505" s="33" t="s">
        <v>437</v>
      </c>
      <c r="K505" s="33" t="s">
        <v>2404</v>
      </c>
      <c r="L505" s="33" t="s">
        <v>2418</v>
      </c>
    </row>
    <row r="506" spans="1:12" ht="81" x14ac:dyDescent="0.4">
      <c r="A506" s="4" t="s">
        <v>1827</v>
      </c>
      <c r="B506" s="33" t="s">
        <v>2356</v>
      </c>
      <c r="C506" s="33" t="s">
        <v>2419</v>
      </c>
      <c r="D506" s="33" t="s">
        <v>2420</v>
      </c>
      <c r="E506" s="33" t="s">
        <v>253</v>
      </c>
      <c r="F506" s="33" t="s">
        <v>2421</v>
      </c>
      <c r="G506" s="33" t="s">
        <v>377</v>
      </c>
      <c r="H506" s="33" t="s">
        <v>2422</v>
      </c>
      <c r="I506" s="4" t="s">
        <v>194</v>
      </c>
      <c r="J506" s="33" t="s">
        <v>2423</v>
      </c>
      <c r="K506" s="33" t="s">
        <v>1126</v>
      </c>
      <c r="L506" s="33" t="s">
        <v>2424</v>
      </c>
    </row>
    <row r="507" spans="1:12" ht="40.5" x14ac:dyDescent="0.4">
      <c r="A507" s="4" t="s">
        <v>1827</v>
      </c>
      <c r="B507" s="33" t="s">
        <v>2356</v>
      </c>
      <c r="C507" s="33" t="s">
        <v>2419</v>
      </c>
      <c r="D507" s="33" t="s">
        <v>2425</v>
      </c>
      <c r="E507" s="33" t="s">
        <v>253</v>
      </c>
      <c r="F507" s="33" t="s">
        <v>2426</v>
      </c>
      <c r="G507" s="33" t="s">
        <v>2427</v>
      </c>
      <c r="H507" s="33" t="s">
        <v>2428</v>
      </c>
      <c r="I507" s="4" t="s">
        <v>194</v>
      </c>
      <c r="J507" s="33" t="s">
        <v>2367</v>
      </c>
      <c r="K507" s="33" t="s">
        <v>196</v>
      </c>
    </row>
    <row r="508" spans="1:12" ht="27" x14ac:dyDescent="0.4">
      <c r="A508" s="4" t="s">
        <v>1827</v>
      </c>
      <c r="B508" s="33" t="s">
        <v>2356</v>
      </c>
      <c r="C508" s="33" t="s">
        <v>2419</v>
      </c>
      <c r="D508" s="33" t="s">
        <v>2429</v>
      </c>
      <c r="E508" s="33" t="s">
        <v>253</v>
      </c>
      <c r="F508" s="33" t="s">
        <v>2430</v>
      </c>
      <c r="G508" s="33" t="s">
        <v>2431</v>
      </c>
      <c r="H508" s="33" t="s">
        <v>2432</v>
      </c>
      <c r="I508" s="4" t="s">
        <v>194</v>
      </c>
      <c r="J508" s="33" t="s">
        <v>2433</v>
      </c>
      <c r="K508" s="33" t="s">
        <v>196</v>
      </c>
    </row>
    <row r="509" spans="1:12" ht="54" x14ac:dyDescent="0.4">
      <c r="A509" s="4" t="s">
        <v>1827</v>
      </c>
      <c r="B509" s="33" t="s">
        <v>2356</v>
      </c>
      <c r="C509" s="33" t="s">
        <v>2419</v>
      </c>
      <c r="D509" s="33" t="s">
        <v>2434</v>
      </c>
      <c r="E509" s="33" t="s">
        <v>253</v>
      </c>
      <c r="F509" s="33" t="s">
        <v>2435</v>
      </c>
      <c r="G509" s="33" t="s">
        <v>2436</v>
      </c>
      <c r="H509" s="33" t="s">
        <v>2437</v>
      </c>
      <c r="I509" s="4" t="s">
        <v>194</v>
      </c>
      <c r="J509" s="33" t="s">
        <v>2438</v>
      </c>
      <c r="K509" s="33" t="s">
        <v>196</v>
      </c>
    </row>
    <row r="510" spans="1:12" ht="54" x14ac:dyDescent="0.4">
      <c r="A510" s="4" t="s">
        <v>1827</v>
      </c>
      <c r="B510" s="33" t="s">
        <v>2356</v>
      </c>
      <c r="C510" s="33" t="s">
        <v>2419</v>
      </c>
      <c r="D510" s="33" t="s">
        <v>2439</v>
      </c>
      <c r="E510" s="33" t="s">
        <v>253</v>
      </c>
      <c r="F510" s="33" t="s">
        <v>2440</v>
      </c>
      <c r="G510" s="33" t="s">
        <v>2379</v>
      </c>
      <c r="H510" s="33" t="s">
        <v>2441</v>
      </c>
      <c r="I510" s="4" t="s">
        <v>202</v>
      </c>
      <c r="J510" s="33" t="s">
        <v>262</v>
      </c>
      <c r="K510" s="33" t="s">
        <v>196</v>
      </c>
      <c r="L510" s="33" t="s">
        <v>202</v>
      </c>
    </row>
    <row r="511" spans="1:12" ht="54" x14ac:dyDescent="0.4">
      <c r="A511" s="4" t="s">
        <v>1827</v>
      </c>
      <c r="B511" s="33" t="s">
        <v>2356</v>
      </c>
      <c r="C511" s="33" t="s">
        <v>2419</v>
      </c>
      <c r="D511" s="33" t="s">
        <v>2442</v>
      </c>
      <c r="E511" s="33" t="s">
        <v>253</v>
      </c>
      <c r="F511" s="33" t="s">
        <v>2443</v>
      </c>
      <c r="G511" s="33" t="s">
        <v>2379</v>
      </c>
      <c r="H511" s="33" t="s">
        <v>2444</v>
      </c>
      <c r="I511" s="4" t="s">
        <v>202</v>
      </c>
      <c r="J511" s="33" t="s">
        <v>280</v>
      </c>
      <c r="K511" s="33" t="s">
        <v>196</v>
      </c>
      <c r="L511" s="33" t="s">
        <v>202</v>
      </c>
    </row>
    <row r="512" spans="1:12" ht="54" x14ac:dyDescent="0.4">
      <c r="A512" s="4" t="s">
        <v>1827</v>
      </c>
      <c r="B512" s="33" t="s">
        <v>2356</v>
      </c>
      <c r="C512" s="33" t="s">
        <v>2419</v>
      </c>
      <c r="D512" s="33" t="s">
        <v>2445</v>
      </c>
      <c r="E512" s="33" t="s">
        <v>253</v>
      </c>
      <c r="F512" s="33" t="s">
        <v>2446</v>
      </c>
      <c r="G512" s="33" t="s">
        <v>2379</v>
      </c>
      <c r="H512" s="33" t="s">
        <v>2447</v>
      </c>
      <c r="I512" s="4" t="s">
        <v>202</v>
      </c>
      <c r="J512" s="33" t="s">
        <v>280</v>
      </c>
      <c r="K512" s="33" t="s">
        <v>196</v>
      </c>
      <c r="L512" s="33" t="s">
        <v>202</v>
      </c>
    </row>
    <row r="513" spans="1:12" ht="40.5" x14ac:dyDescent="0.4">
      <c r="A513" s="4" t="s">
        <v>1827</v>
      </c>
      <c r="B513" s="33" t="s">
        <v>2356</v>
      </c>
      <c r="C513" s="33" t="s">
        <v>2419</v>
      </c>
      <c r="D513" s="33" t="s">
        <v>2448</v>
      </c>
      <c r="E513" s="33" t="s">
        <v>253</v>
      </c>
      <c r="F513" s="33" t="s">
        <v>2449</v>
      </c>
      <c r="G513" s="33" t="s">
        <v>2450</v>
      </c>
      <c r="H513" s="33" t="s">
        <v>2451</v>
      </c>
      <c r="I513" s="4" t="s">
        <v>202</v>
      </c>
      <c r="J513" s="33" t="s">
        <v>2452</v>
      </c>
      <c r="K513" s="33" t="s">
        <v>2453</v>
      </c>
      <c r="L513" s="33" t="s">
        <v>202</v>
      </c>
    </row>
    <row r="514" spans="1:12" ht="40.5" x14ac:dyDescent="0.4">
      <c r="A514" s="4" t="s">
        <v>1827</v>
      </c>
      <c r="B514" s="33" t="s">
        <v>2356</v>
      </c>
      <c r="C514" s="33" t="s">
        <v>2419</v>
      </c>
      <c r="D514" s="33" t="s">
        <v>2454</v>
      </c>
      <c r="E514" s="33" t="s">
        <v>253</v>
      </c>
      <c r="F514" s="33" t="s">
        <v>2455</v>
      </c>
      <c r="G514" s="33" t="s">
        <v>2379</v>
      </c>
      <c r="H514" s="33" t="s">
        <v>2456</v>
      </c>
      <c r="I514" s="4" t="s">
        <v>194</v>
      </c>
      <c r="J514" s="33" t="s">
        <v>262</v>
      </c>
      <c r="K514" s="33" t="s">
        <v>196</v>
      </c>
    </row>
    <row r="515" spans="1:12" ht="40.5" x14ac:dyDescent="0.4">
      <c r="A515" s="4" t="s">
        <v>1827</v>
      </c>
      <c r="B515" s="33" t="s">
        <v>2356</v>
      </c>
      <c r="C515" s="33" t="s">
        <v>2419</v>
      </c>
      <c r="D515" s="33" t="s">
        <v>2457</v>
      </c>
      <c r="E515" s="33" t="s">
        <v>253</v>
      </c>
      <c r="F515" s="33" t="s">
        <v>2458</v>
      </c>
      <c r="G515" s="33" t="s">
        <v>2379</v>
      </c>
      <c r="H515" s="33" t="s">
        <v>2459</v>
      </c>
      <c r="I515" s="4" t="s">
        <v>194</v>
      </c>
      <c r="J515" s="33" t="s">
        <v>262</v>
      </c>
      <c r="K515" s="33" t="s">
        <v>196</v>
      </c>
      <c r="L515" s="33" t="s">
        <v>202</v>
      </c>
    </row>
    <row r="516" spans="1:12" ht="54" x14ac:dyDescent="0.4">
      <c r="A516" s="4" t="s">
        <v>1827</v>
      </c>
      <c r="B516" s="33" t="s">
        <v>2356</v>
      </c>
      <c r="C516" s="33" t="s">
        <v>2460</v>
      </c>
      <c r="D516" s="33" t="s">
        <v>2461</v>
      </c>
      <c r="E516" s="33" t="s">
        <v>253</v>
      </c>
      <c r="F516" s="33" t="s">
        <v>2462</v>
      </c>
      <c r="G516" s="33" t="s">
        <v>2463</v>
      </c>
      <c r="H516" s="33" t="s">
        <v>2464</v>
      </c>
      <c r="I516" s="4" t="s">
        <v>202</v>
      </c>
      <c r="J516" s="33" t="s">
        <v>2465</v>
      </c>
      <c r="K516" s="33" t="s">
        <v>1126</v>
      </c>
    </row>
    <row r="517" spans="1:12" ht="40.5" x14ac:dyDescent="0.4">
      <c r="A517" s="4" t="s">
        <v>1827</v>
      </c>
      <c r="B517" s="33" t="s">
        <v>2356</v>
      </c>
      <c r="C517" s="33" t="s">
        <v>2460</v>
      </c>
      <c r="D517" s="33" t="s">
        <v>2466</v>
      </c>
      <c r="E517" s="33" t="s">
        <v>253</v>
      </c>
      <c r="F517" s="33" t="s">
        <v>2467</v>
      </c>
      <c r="G517" s="33" t="s">
        <v>2379</v>
      </c>
      <c r="H517" s="33" t="s">
        <v>2468</v>
      </c>
      <c r="I517" s="4" t="s">
        <v>194</v>
      </c>
      <c r="J517" s="33" t="s">
        <v>2469</v>
      </c>
      <c r="K517" s="33" t="s">
        <v>196</v>
      </c>
    </row>
    <row r="518" spans="1:12" ht="81" x14ac:dyDescent="0.4">
      <c r="A518" s="4" t="s">
        <v>1827</v>
      </c>
      <c r="B518" s="33" t="s">
        <v>2356</v>
      </c>
      <c r="C518" s="33" t="s">
        <v>2460</v>
      </c>
      <c r="D518" s="33" t="s">
        <v>2470</v>
      </c>
      <c r="E518" s="33" t="s">
        <v>253</v>
      </c>
      <c r="F518" s="33" t="s">
        <v>2471</v>
      </c>
      <c r="G518" s="33" t="s">
        <v>2379</v>
      </c>
      <c r="H518" s="33" t="s">
        <v>2472</v>
      </c>
      <c r="I518" s="4" t="s">
        <v>194</v>
      </c>
      <c r="J518" s="33" t="s">
        <v>2473</v>
      </c>
      <c r="K518" s="33" t="s">
        <v>333</v>
      </c>
      <c r="L518" s="33" t="s">
        <v>2194</v>
      </c>
    </row>
    <row r="519" spans="1:12" ht="27" x14ac:dyDescent="0.4">
      <c r="A519" s="4" t="s">
        <v>1827</v>
      </c>
      <c r="B519" s="33" t="s">
        <v>2356</v>
      </c>
      <c r="C519" s="33" t="s">
        <v>2460</v>
      </c>
      <c r="D519" s="33" t="s">
        <v>2474</v>
      </c>
      <c r="E519" s="33" t="s">
        <v>253</v>
      </c>
      <c r="F519" s="33" t="s">
        <v>2475</v>
      </c>
      <c r="G519" s="33" t="s">
        <v>2379</v>
      </c>
      <c r="H519" s="33" t="s">
        <v>2476</v>
      </c>
      <c r="I519" s="4" t="s">
        <v>194</v>
      </c>
      <c r="J519" s="33" t="s">
        <v>262</v>
      </c>
      <c r="K519" s="33" t="s">
        <v>333</v>
      </c>
    </row>
    <row r="520" spans="1:12" ht="81" x14ac:dyDescent="0.4">
      <c r="A520" s="4" t="s">
        <v>1827</v>
      </c>
      <c r="B520" s="33" t="s">
        <v>2356</v>
      </c>
      <c r="C520" s="33" t="s">
        <v>2460</v>
      </c>
      <c r="D520" s="33" t="s">
        <v>2477</v>
      </c>
      <c r="E520" s="33" t="s">
        <v>253</v>
      </c>
      <c r="F520" s="33" t="s">
        <v>2421</v>
      </c>
      <c r="G520" s="33" t="s">
        <v>377</v>
      </c>
      <c r="H520" s="33" t="s">
        <v>2478</v>
      </c>
      <c r="I520" s="4" t="s">
        <v>194</v>
      </c>
      <c r="J520" s="33" t="s">
        <v>2479</v>
      </c>
      <c r="K520" s="33" t="s">
        <v>543</v>
      </c>
      <c r="L520" s="33" t="s">
        <v>2424</v>
      </c>
    </row>
    <row r="521" spans="1:12" ht="256.5" x14ac:dyDescent="0.4">
      <c r="A521" s="4" t="s">
        <v>1827</v>
      </c>
      <c r="B521" s="33" t="s">
        <v>2480</v>
      </c>
      <c r="C521" s="33" t="s">
        <v>2481</v>
      </c>
      <c r="D521" s="33" t="s">
        <v>2482</v>
      </c>
      <c r="E521" s="33" t="s">
        <v>253</v>
      </c>
      <c r="F521" s="33" t="s">
        <v>2483</v>
      </c>
      <c r="G521" s="33" t="s">
        <v>1734</v>
      </c>
      <c r="H521" s="33" t="s">
        <v>2484</v>
      </c>
      <c r="I521" s="4" t="s">
        <v>194</v>
      </c>
      <c r="J521" s="33" t="s">
        <v>2485</v>
      </c>
      <c r="K521" s="33" t="s">
        <v>2486</v>
      </c>
      <c r="L521" s="33" t="s">
        <v>579</v>
      </c>
    </row>
    <row r="522" spans="1:12" ht="378" x14ac:dyDescent="0.4">
      <c r="A522" s="4" t="s">
        <v>1827</v>
      </c>
      <c r="B522" s="33" t="s">
        <v>2480</v>
      </c>
      <c r="C522" s="33" t="s">
        <v>2481</v>
      </c>
      <c r="D522" s="33" t="s">
        <v>2487</v>
      </c>
      <c r="E522" s="33" t="s">
        <v>253</v>
      </c>
      <c r="F522" s="33" t="s">
        <v>2488</v>
      </c>
      <c r="G522" s="33" t="s">
        <v>1734</v>
      </c>
      <c r="H522" s="33" t="s">
        <v>2489</v>
      </c>
      <c r="I522" s="4" t="s">
        <v>194</v>
      </c>
      <c r="J522" s="33" t="s">
        <v>2490</v>
      </c>
      <c r="K522" s="33" t="s">
        <v>2486</v>
      </c>
      <c r="L522" s="33" t="s">
        <v>579</v>
      </c>
    </row>
    <row r="523" spans="1:12" ht="189" x14ac:dyDescent="0.4">
      <c r="A523" s="4" t="s">
        <v>1827</v>
      </c>
      <c r="B523" s="33" t="s">
        <v>2480</v>
      </c>
      <c r="C523" s="33" t="s">
        <v>2491</v>
      </c>
      <c r="D523" s="33" t="s">
        <v>2492</v>
      </c>
      <c r="E523" s="33" t="s">
        <v>253</v>
      </c>
      <c r="F523" s="33" t="s">
        <v>2493</v>
      </c>
      <c r="G523" s="33" t="s">
        <v>2494</v>
      </c>
      <c r="H523" s="33" t="s">
        <v>2495</v>
      </c>
      <c r="I523" s="4" t="s">
        <v>194</v>
      </c>
      <c r="J523" s="33" t="s">
        <v>2496</v>
      </c>
      <c r="K523" s="33" t="s">
        <v>2497</v>
      </c>
      <c r="L523" s="33" t="s">
        <v>2498</v>
      </c>
    </row>
    <row r="524" spans="1:12" ht="162" x14ac:dyDescent="0.4">
      <c r="A524" s="4" t="s">
        <v>1827</v>
      </c>
      <c r="B524" s="33" t="s">
        <v>2480</v>
      </c>
      <c r="C524" s="33" t="s">
        <v>2491</v>
      </c>
      <c r="D524" s="33" t="s">
        <v>2499</v>
      </c>
      <c r="E524" s="33" t="s">
        <v>253</v>
      </c>
      <c r="F524" s="33" t="s">
        <v>2500</v>
      </c>
      <c r="G524" s="33" t="s">
        <v>2501</v>
      </c>
      <c r="H524" s="33" t="s">
        <v>2502</v>
      </c>
      <c r="I524" s="4" t="s">
        <v>202</v>
      </c>
      <c r="J524" s="33" t="s">
        <v>2503</v>
      </c>
      <c r="K524" s="33" t="s">
        <v>2504</v>
      </c>
      <c r="L524" s="33" t="s">
        <v>579</v>
      </c>
    </row>
    <row r="525" spans="1:12" ht="175.5" x14ac:dyDescent="0.4">
      <c r="A525" s="4" t="s">
        <v>1827</v>
      </c>
      <c r="B525" s="33" t="s">
        <v>2480</v>
      </c>
      <c r="C525" s="33" t="s">
        <v>2491</v>
      </c>
      <c r="D525" s="33" t="s">
        <v>2505</v>
      </c>
      <c r="E525" s="33" t="s">
        <v>253</v>
      </c>
      <c r="F525" s="33" t="s">
        <v>2506</v>
      </c>
      <c r="G525" s="33" t="s">
        <v>2507</v>
      </c>
      <c r="H525" s="33" t="s">
        <v>2508</v>
      </c>
      <c r="I525" s="4" t="s">
        <v>202</v>
      </c>
      <c r="J525" s="33" t="s">
        <v>2509</v>
      </c>
      <c r="K525" s="33" t="s">
        <v>2497</v>
      </c>
      <c r="L525" s="33" t="s">
        <v>579</v>
      </c>
    </row>
    <row r="526" spans="1:12" ht="162" x14ac:dyDescent="0.4">
      <c r="A526" s="4" t="s">
        <v>1827</v>
      </c>
      <c r="B526" s="33" t="s">
        <v>2480</v>
      </c>
      <c r="C526" s="33" t="s">
        <v>2491</v>
      </c>
      <c r="D526" s="33" t="s">
        <v>2510</v>
      </c>
      <c r="E526" s="33" t="s">
        <v>253</v>
      </c>
      <c r="F526" s="33" t="s">
        <v>2511</v>
      </c>
      <c r="G526" s="33" t="s">
        <v>2507</v>
      </c>
      <c r="H526" s="33" t="s">
        <v>2512</v>
      </c>
      <c r="I526" s="4" t="s">
        <v>202</v>
      </c>
      <c r="J526" s="33" t="s">
        <v>2513</v>
      </c>
      <c r="K526" s="33" t="s">
        <v>2514</v>
      </c>
      <c r="L526" s="33" t="s">
        <v>202</v>
      </c>
    </row>
    <row r="527" spans="1:12" ht="67.5" x14ac:dyDescent="0.4">
      <c r="A527" s="4" t="s">
        <v>1827</v>
      </c>
      <c r="B527" s="33" t="s">
        <v>2480</v>
      </c>
      <c r="C527" s="33" t="s">
        <v>2515</v>
      </c>
      <c r="D527" s="33" t="s">
        <v>2516</v>
      </c>
      <c r="E527" s="33" t="s">
        <v>253</v>
      </c>
      <c r="F527" s="33" t="s">
        <v>2517</v>
      </c>
      <c r="G527" s="33" t="s">
        <v>2518</v>
      </c>
      <c r="H527" s="33" t="s">
        <v>2519</v>
      </c>
      <c r="I527" s="4" t="s">
        <v>194</v>
      </c>
      <c r="J527" s="33" t="s">
        <v>2520</v>
      </c>
      <c r="K527" s="33" t="s">
        <v>2521</v>
      </c>
    </row>
    <row r="528" spans="1:12" ht="40.5" x14ac:dyDescent="0.4">
      <c r="A528" s="4" t="s">
        <v>1827</v>
      </c>
      <c r="B528" s="33" t="s">
        <v>2480</v>
      </c>
      <c r="C528" s="33" t="s">
        <v>2515</v>
      </c>
      <c r="D528" s="33" t="s">
        <v>2522</v>
      </c>
      <c r="E528" s="33" t="s">
        <v>253</v>
      </c>
      <c r="F528" s="33" t="s">
        <v>1742</v>
      </c>
      <c r="G528" s="33" t="s">
        <v>2518</v>
      </c>
      <c r="H528" s="33" t="s">
        <v>2523</v>
      </c>
      <c r="I528" s="4" t="s">
        <v>194</v>
      </c>
      <c r="J528" s="33" t="s">
        <v>2524</v>
      </c>
      <c r="K528" s="33" t="s">
        <v>2525</v>
      </c>
    </row>
    <row r="529" spans="1:12" ht="27" x14ac:dyDescent="0.4">
      <c r="A529" s="4" t="s">
        <v>1827</v>
      </c>
      <c r="B529" s="33" t="s">
        <v>2480</v>
      </c>
      <c r="C529" s="33" t="s">
        <v>2515</v>
      </c>
      <c r="D529" s="33" t="s">
        <v>2526</v>
      </c>
      <c r="E529" s="33" t="s">
        <v>253</v>
      </c>
      <c r="F529" s="33" t="s">
        <v>2527</v>
      </c>
      <c r="G529" s="33" t="s">
        <v>2528</v>
      </c>
      <c r="H529" s="33" t="s">
        <v>2529</v>
      </c>
      <c r="I529" s="4" t="s">
        <v>194</v>
      </c>
      <c r="J529" s="33" t="s">
        <v>2530</v>
      </c>
      <c r="K529" s="33" t="s">
        <v>2531</v>
      </c>
      <c r="L529" s="33" t="s">
        <v>202</v>
      </c>
    </row>
    <row r="530" spans="1:12" ht="54" x14ac:dyDescent="0.4">
      <c r="A530" s="4" t="s">
        <v>1827</v>
      </c>
      <c r="B530" s="33" t="s">
        <v>2480</v>
      </c>
      <c r="C530" s="33" t="s">
        <v>2515</v>
      </c>
      <c r="D530" s="33" t="s">
        <v>2532</v>
      </c>
      <c r="E530" s="33" t="s">
        <v>253</v>
      </c>
      <c r="F530" s="33" t="s">
        <v>2533</v>
      </c>
      <c r="G530" s="33" t="s">
        <v>2534</v>
      </c>
      <c r="H530" s="33" t="s">
        <v>2535</v>
      </c>
      <c r="I530" s="4" t="s">
        <v>202</v>
      </c>
      <c r="J530" s="33" t="s">
        <v>2536</v>
      </c>
      <c r="K530" s="33" t="s">
        <v>2537</v>
      </c>
      <c r="L530" s="33" t="s">
        <v>202</v>
      </c>
    </row>
    <row r="531" spans="1:12" ht="40.5" x14ac:dyDescent="0.4">
      <c r="A531" s="4" t="s">
        <v>1827</v>
      </c>
      <c r="B531" s="33" t="s">
        <v>2480</v>
      </c>
      <c r="C531" s="33" t="s">
        <v>2515</v>
      </c>
      <c r="D531" s="33" t="s">
        <v>2538</v>
      </c>
      <c r="E531" s="33" t="s">
        <v>253</v>
      </c>
      <c r="F531" s="33" t="s">
        <v>1742</v>
      </c>
      <c r="G531" s="33" t="s">
        <v>2539</v>
      </c>
      <c r="H531" s="33" t="s">
        <v>2540</v>
      </c>
      <c r="I531" s="4" t="s">
        <v>194</v>
      </c>
      <c r="J531" s="33" t="s">
        <v>2541</v>
      </c>
      <c r="K531" s="33" t="s">
        <v>2537</v>
      </c>
      <c r="L531" s="33" t="s">
        <v>197</v>
      </c>
    </row>
    <row r="532" spans="1:12" ht="121.5" x14ac:dyDescent="0.4">
      <c r="A532" s="4" t="s">
        <v>1827</v>
      </c>
      <c r="B532" s="33" t="s">
        <v>2480</v>
      </c>
      <c r="C532" s="33" t="s">
        <v>2542</v>
      </c>
      <c r="D532" s="33" t="s">
        <v>2543</v>
      </c>
      <c r="E532" s="33" t="s">
        <v>253</v>
      </c>
      <c r="F532" s="33" t="s">
        <v>2544</v>
      </c>
      <c r="G532" s="33" t="s">
        <v>2545</v>
      </c>
      <c r="H532" s="33" t="s">
        <v>2546</v>
      </c>
      <c r="I532" s="4" t="s">
        <v>194</v>
      </c>
      <c r="J532" s="33" t="s">
        <v>2547</v>
      </c>
      <c r="K532" s="33" t="s">
        <v>791</v>
      </c>
      <c r="L532" s="33" t="s">
        <v>467</v>
      </c>
    </row>
    <row r="533" spans="1:12" ht="121.5" x14ac:dyDescent="0.4">
      <c r="A533" s="4" t="s">
        <v>1827</v>
      </c>
      <c r="B533" s="33" t="s">
        <v>2480</v>
      </c>
      <c r="C533" s="33" t="s">
        <v>2542</v>
      </c>
      <c r="D533" s="33" t="s">
        <v>2548</v>
      </c>
      <c r="E533" s="33" t="s">
        <v>253</v>
      </c>
      <c r="F533" s="33" t="s">
        <v>2549</v>
      </c>
      <c r="G533" s="33" t="s">
        <v>1753</v>
      </c>
      <c r="H533" s="33" t="s">
        <v>2550</v>
      </c>
      <c r="I533" s="4" t="s">
        <v>194</v>
      </c>
      <c r="J533" s="33" t="s">
        <v>2547</v>
      </c>
      <c r="K533" s="33" t="s">
        <v>2551</v>
      </c>
      <c r="L533" s="33" t="s">
        <v>579</v>
      </c>
    </row>
    <row r="534" spans="1:12" ht="121.5" x14ac:dyDescent="0.4">
      <c r="A534" s="4" t="s">
        <v>1827</v>
      </c>
      <c r="B534" s="33" t="s">
        <v>2480</v>
      </c>
      <c r="C534" s="33" t="s">
        <v>2542</v>
      </c>
      <c r="D534" s="33" t="s">
        <v>2552</v>
      </c>
      <c r="E534" s="33" t="s">
        <v>253</v>
      </c>
      <c r="F534" s="33" t="s">
        <v>2553</v>
      </c>
      <c r="G534" s="33" t="s">
        <v>1757</v>
      </c>
      <c r="H534" s="33" t="s">
        <v>2554</v>
      </c>
      <c r="I534" s="4" t="s">
        <v>194</v>
      </c>
      <c r="J534" s="33" t="s">
        <v>2555</v>
      </c>
      <c r="K534" s="33" t="s">
        <v>2551</v>
      </c>
      <c r="L534" s="33" t="s">
        <v>579</v>
      </c>
    </row>
    <row r="535" spans="1:12" ht="135" x14ac:dyDescent="0.4">
      <c r="A535" s="4" t="s">
        <v>1827</v>
      </c>
      <c r="B535" s="33" t="s">
        <v>2480</v>
      </c>
      <c r="C535" s="33" t="s">
        <v>2542</v>
      </c>
      <c r="D535" s="33" t="s">
        <v>2556</v>
      </c>
      <c r="E535" s="33" t="s">
        <v>253</v>
      </c>
      <c r="F535" s="33" t="s">
        <v>2557</v>
      </c>
      <c r="G535" s="33" t="s">
        <v>1769</v>
      </c>
      <c r="H535" s="33" t="s">
        <v>2558</v>
      </c>
      <c r="I535" s="4" t="s">
        <v>194</v>
      </c>
      <c r="J535" s="33" t="s">
        <v>2559</v>
      </c>
      <c r="K535" s="33" t="s">
        <v>2560</v>
      </c>
      <c r="L535" s="33" t="s">
        <v>579</v>
      </c>
    </row>
    <row r="536" spans="1:12" ht="121.5" x14ac:dyDescent="0.4">
      <c r="A536" s="4" t="s">
        <v>1827</v>
      </c>
      <c r="B536" s="33" t="s">
        <v>2480</v>
      </c>
      <c r="C536" s="33" t="s">
        <v>2542</v>
      </c>
      <c r="D536" s="33" t="s">
        <v>2561</v>
      </c>
      <c r="E536" s="33" t="s">
        <v>253</v>
      </c>
      <c r="F536" s="33" t="s">
        <v>2562</v>
      </c>
      <c r="G536" s="33" t="s">
        <v>1761</v>
      </c>
      <c r="H536" s="33" t="s">
        <v>2563</v>
      </c>
      <c r="I536" s="4" t="s">
        <v>194</v>
      </c>
      <c r="J536" s="33" t="s">
        <v>2547</v>
      </c>
      <c r="K536" s="33" t="s">
        <v>2551</v>
      </c>
      <c r="L536" s="33" t="s">
        <v>2418</v>
      </c>
    </row>
    <row r="537" spans="1:12" ht="121.5" x14ac:dyDescent="0.4">
      <c r="A537" s="4" t="s">
        <v>1827</v>
      </c>
      <c r="B537" s="33" t="s">
        <v>2480</v>
      </c>
      <c r="C537" s="33" t="s">
        <v>2542</v>
      </c>
      <c r="D537" s="33" t="s">
        <v>2564</v>
      </c>
      <c r="E537" s="33" t="s">
        <v>253</v>
      </c>
      <c r="F537" s="33" t="s">
        <v>2565</v>
      </c>
      <c r="G537" s="33" t="s">
        <v>2566</v>
      </c>
      <c r="H537" s="33" t="s">
        <v>2567</v>
      </c>
      <c r="I537" s="4" t="s">
        <v>194</v>
      </c>
      <c r="J537" s="33" t="s">
        <v>2568</v>
      </c>
      <c r="K537" s="33" t="s">
        <v>791</v>
      </c>
      <c r="L537" s="33" t="s">
        <v>2418</v>
      </c>
    </row>
    <row r="538" spans="1:12" ht="121.5" x14ac:dyDescent="0.4">
      <c r="A538" s="4" t="s">
        <v>1827</v>
      </c>
      <c r="B538" s="33" t="s">
        <v>2480</v>
      </c>
      <c r="C538" s="33" t="s">
        <v>2542</v>
      </c>
      <c r="D538" s="33" t="s">
        <v>2569</v>
      </c>
      <c r="E538" s="33" t="s">
        <v>253</v>
      </c>
      <c r="F538" s="33" t="s">
        <v>2570</v>
      </c>
      <c r="G538" s="33" t="s">
        <v>1765</v>
      </c>
      <c r="H538" s="33" t="s">
        <v>2571</v>
      </c>
      <c r="I538" s="4" t="s">
        <v>194</v>
      </c>
      <c r="J538" s="33" t="s">
        <v>2568</v>
      </c>
      <c r="K538" s="33" t="s">
        <v>2551</v>
      </c>
      <c r="L538" s="33" t="s">
        <v>2572</v>
      </c>
    </row>
    <row r="539" spans="1:12" ht="67.5" x14ac:dyDescent="0.4">
      <c r="A539" s="4" t="s">
        <v>1827</v>
      </c>
      <c r="B539" s="33" t="s">
        <v>2573</v>
      </c>
      <c r="D539" s="33" t="s">
        <v>2574</v>
      </c>
      <c r="E539" s="33" t="s">
        <v>253</v>
      </c>
      <c r="F539" s="33" t="s">
        <v>2575</v>
      </c>
      <c r="G539" s="33" t="s">
        <v>2576</v>
      </c>
      <c r="H539" s="33" t="s">
        <v>2577</v>
      </c>
      <c r="I539" s="4" t="s">
        <v>194</v>
      </c>
      <c r="J539" s="33" t="s">
        <v>2578</v>
      </c>
      <c r="K539" s="33" t="s">
        <v>2579</v>
      </c>
      <c r="L539" s="33" t="s">
        <v>311</v>
      </c>
    </row>
    <row r="540" spans="1:12" ht="54" x14ac:dyDescent="0.4">
      <c r="A540" s="4" t="s">
        <v>1827</v>
      </c>
      <c r="B540" s="33" t="s">
        <v>2573</v>
      </c>
      <c r="D540" s="33" t="s">
        <v>2580</v>
      </c>
      <c r="E540" s="33" t="s">
        <v>253</v>
      </c>
      <c r="F540" s="33" t="s">
        <v>2581</v>
      </c>
      <c r="G540" s="33" t="s">
        <v>2582</v>
      </c>
      <c r="H540" s="33" t="s">
        <v>2583</v>
      </c>
      <c r="I540" s="4" t="s">
        <v>194</v>
      </c>
      <c r="J540" s="33" t="s">
        <v>437</v>
      </c>
      <c r="K540" s="33" t="s">
        <v>2579</v>
      </c>
      <c r="L540" s="33" t="s">
        <v>311</v>
      </c>
    </row>
    <row r="541" spans="1:12" ht="54" x14ac:dyDescent="0.4">
      <c r="A541" s="4" t="s">
        <v>1827</v>
      </c>
      <c r="B541" s="33" t="s">
        <v>2573</v>
      </c>
      <c r="D541" s="33" t="s">
        <v>2584</v>
      </c>
      <c r="E541" s="33" t="s">
        <v>253</v>
      </c>
      <c r="F541" s="33" t="s">
        <v>2585</v>
      </c>
      <c r="G541" s="33" t="s">
        <v>2586</v>
      </c>
      <c r="H541" s="33" t="s">
        <v>2583</v>
      </c>
      <c r="I541" s="4" t="s">
        <v>194</v>
      </c>
      <c r="J541" s="33" t="s">
        <v>2587</v>
      </c>
      <c r="K541" s="33" t="s">
        <v>2588</v>
      </c>
      <c r="L541" s="33" t="s">
        <v>579</v>
      </c>
    </row>
    <row r="542" spans="1:12" ht="54" x14ac:dyDescent="0.4">
      <c r="A542" s="4" t="s">
        <v>1827</v>
      </c>
      <c r="B542" s="33" t="s">
        <v>2573</v>
      </c>
      <c r="D542" s="33" t="s">
        <v>2589</v>
      </c>
      <c r="E542" s="33" t="s">
        <v>253</v>
      </c>
      <c r="F542" s="33" t="s">
        <v>2590</v>
      </c>
      <c r="G542" s="33" t="s">
        <v>2591</v>
      </c>
      <c r="H542" s="33" t="s">
        <v>2592</v>
      </c>
      <c r="I542" s="4" t="s">
        <v>194</v>
      </c>
      <c r="J542" s="33" t="s">
        <v>2578</v>
      </c>
      <c r="K542" s="33" t="s">
        <v>2579</v>
      </c>
      <c r="L542" s="33" t="s">
        <v>579</v>
      </c>
    </row>
    <row r="543" spans="1:12" ht="40.5" x14ac:dyDescent="0.4">
      <c r="A543" s="4" t="s">
        <v>1827</v>
      </c>
      <c r="B543" s="33" t="s">
        <v>2573</v>
      </c>
      <c r="D543" s="33" t="s">
        <v>2593</v>
      </c>
      <c r="E543" s="33" t="s">
        <v>253</v>
      </c>
      <c r="F543" s="33" t="s">
        <v>2594</v>
      </c>
      <c r="G543" s="33" t="s">
        <v>2595</v>
      </c>
      <c r="H543" s="33" t="s">
        <v>2596</v>
      </c>
      <c r="I543" s="4" t="s">
        <v>194</v>
      </c>
      <c r="J543" s="33" t="s">
        <v>195</v>
      </c>
      <c r="K543" s="33" t="s">
        <v>196</v>
      </c>
      <c r="L543" s="33" t="s">
        <v>202</v>
      </c>
    </row>
    <row r="544" spans="1:12" ht="54" x14ac:dyDescent="0.4">
      <c r="A544" s="4" t="s">
        <v>1827</v>
      </c>
      <c r="B544" s="33" t="s">
        <v>2573</v>
      </c>
      <c r="D544" s="33" t="s">
        <v>2597</v>
      </c>
      <c r="E544" s="33" t="s">
        <v>253</v>
      </c>
      <c r="F544" s="33" t="s">
        <v>2598</v>
      </c>
      <c r="G544" s="33" t="s">
        <v>2599</v>
      </c>
      <c r="H544" s="33" t="s">
        <v>2600</v>
      </c>
      <c r="I544" s="4" t="s">
        <v>194</v>
      </c>
      <c r="J544" s="33" t="s">
        <v>2601</v>
      </c>
      <c r="K544" s="33" t="s">
        <v>196</v>
      </c>
      <c r="L544" s="33" t="s">
        <v>202</v>
      </c>
    </row>
    <row r="545" spans="1:12" ht="54" x14ac:dyDescent="0.4">
      <c r="A545" s="4" t="s">
        <v>1827</v>
      </c>
      <c r="B545" s="33" t="s">
        <v>2573</v>
      </c>
      <c r="D545" s="33" t="s">
        <v>2602</v>
      </c>
      <c r="E545" s="33" t="s">
        <v>253</v>
      </c>
      <c r="F545" s="33" t="s">
        <v>2603</v>
      </c>
      <c r="G545" s="33" t="s">
        <v>2576</v>
      </c>
      <c r="H545" s="33" t="s">
        <v>2604</v>
      </c>
      <c r="I545" s="4" t="s">
        <v>194</v>
      </c>
      <c r="J545" s="33" t="s">
        <v>262</v>
      </c>
      <c r="K545" s="33" t="s">
        <v>677</v>
      </c>
    </row>
    <row r="546" spans="1:12" ht="54" x14ac:dyDescent="0.4">
      <c r="A546" s="4" t="s">
        <v>1827</v>
      </c>
      <c r="B546" s="33" t="s">
        <v>2573</v>
      </c>
      <c r="D546" s="33" t="s">
        <v>2605</v>
      </c>
      <c r="E546" s="33" t="s">
        <v>253</v>
      </c>
      <c r="F546" s="33" t="s">
        <v>2606</v>
      </c>
      <c r="G546" s="33" t="s">
        <v>2576</v>
      </c>
      <c r="H546" s="33" t="s">
        <v>2607</v>
      </c>
      <c r="I546" s="4" t="s">
        <v>194</v>
      </c>
      <c r="J546" s="33" t="s">
        <v>262</v>
      </c>
      <c r="K546" s="33" t="s">
        <v>677</v>
      </c>
    </row>
    <row r="547" spans="1:12" ht="27" x14ac:dyDescent="0.4">
      <c r="A547" s="4" t="s">
        <v>1827</v>
      </c>
      <c r="B547" s="33" t="s">
        <v>2608</v>
      </c>
      <c r="C547" s="33" t="s">
        <v>2609</v>
      </c>
      <c r="D547" s="33" t="s">
        <v>2610</v>
      </c>
      <c r="E547" s="33" t="s">
        <v>253</v>
      </c>
      <c r="F547" s="33" t="s">
        <v>2611</v>
      </c>
      <c r="G547" s="33" t="s">
        <v>2612</v>
      </c>
      <c r="H547" s="33" t="s">
        <v>2613</v>
      </c>
      <c r="I547" s="4" t="s">
        <v>202</v>
      </c>
      <c r="J547" s="33" t="s">
        <v>195</v>
      </c>
      <c r="K547" s="33" t="s">
        <v>196</v>
      </c>
      <c r="L547" s="33" t="s">
        <v>197</v>
      </c>
    </row>
    <row r="548" spans="1:12" ht="27" x14ac:dyDescent="0.4">
      <c r="A548" s="4" t="s">
        <v>1827</v>
      </c>
      <c r="B548" s="33" t="s">
        <v>2608</v>
      </c>
      <c r="C548" s="33" t="s">
        <v>2609</v>
      </c>
      <c r="D548" s="33" t="s">
        <v>2614</v>
      </c>
      <c r="E548" s="33" t="s">
        <v>253</v>
      </c>
      <c r="F548" s="33" t="s">
        <v>2615</v>
      </c>
      <c r="G548" s="33" t="s">
        <v>2616</v>
      </c>
      <c r="H548" s="33" t="s">
        <v>2617</v>
      </c>
      <c r="I548" s="4" t="s">
        <v>202</v>
      </c>
      <c r="J548" s="33" t="s">
        <v>195</v>
      </c>
      <c r="K548" s="33" t="s">
        <v>196</v>
      </c>
    </row>
    <row r="549" spans="1:12" ht="27" x14ac:dyDescent="0.4">
      <c r="A549" s="4" t="s">
        <v>1827</v>
      </c>
      <c r="B549" s="33" t="s">
        <v>2608</v>
      </c>
      <c r="C549" s="33" t="s">
        <v>2609</v>
      </c>
      <c r="D549" s="33" t="s">
        <v>2618</v>
      </c>
      <c r="E549" s="33" t="s">
        <v>253</v>
      </c>
      <c r="F549" s="33" t="s">
        <v>2619</v>
      </c>
      <c r="G549" s="33" t="s">
        <v>2620</v>
      </c>
      <c r="H549" s="33" t="s">
        <v>2621</v>
      </c>
      <c r="I549" s="4" t="s">
        <v>202</v>
      </c>
      <c r="J549" s="33" t="s">
        <v>195</v>
      </c>
      <c r="K549" s="33" t="s">
        <v>1126</v>
      </c>
      <c r="L549" s="33" t="s">
        <v>197</v>
      </c>
    </row>
    <row r="550" spans="1:12" ht="94.5" x14ac:dyDescent="0.4">
      <c r="A550" s="4" t="s">
        <v>1827</v>
      </c>
      <c r="B550" s="33" t="s">
        <v>2608</v>
      </c>
      <c r="C550" s="33" t="s">
        <v>2609</v>
      </c>
      <c r="D550" s="33" t="s">
        <v>2622</v>
      </c>
      <c r="E550" s="33" t="s">
        <v>253</v>
      </c>
      <c r="F550" s="33" t="s">
        <v>2623</v>
      </c>
      <c r="G550" s="33" t="s">
        <v>2624</v>
      </c>
      <c r="H550" s="33" t="s">
        <v>2625</v>
      </c>
      <c r="I550" s="4" t="s">
        <v>194</v>
      </c>
      <c r="J550" s="33" t="s">
        <v>2626</v>
      </c>
      <c r="K550" s="33" t="s">
        <v>2627</v>
      </c>
      <c r="L550" s="33" t="s">
        <v>311</v>
      </c>
    </row>
    <row r="551" spans="1:12" ht="121.5" x14ac:dyDescent="0.4">
      <c r="A551" s="4" t="s">
        <v>1827</v>
      </c>
      <c r="B551" s="33" t="s">
        <v>2608</v>
      </c>
      <c r="C551" s="33" t="s">
        <v>2609</v>
      </c>
      <c r="D551" s="33" t="s">
        <v>2628</v>
      </c>
      <c r="E551" s="33" t="s">
        <v>253</v>
      </c>
      <c r="F551" s="33" t="s">
        <v>2629</v>
      </c>
      <c r="G551" s="33" t="s">
        <v>2630</v>
      </c>
      <c r="H551" s="33" t="s">
        <v>2631</v>
      </c>
      <c r="I551" s="4" t="s">
        <v>194</v>
      </c>
      <c r="J551" s="33" t="s">
        <v>2632</v>
      </c>
      <c r="K551" s="33" t="s">
        <v>2627</v>
      </c>
      <c r="L551" s="33" t="s">
        <v>311</v>
      </c>
    </row>
    <row r="552" spans="1:12" ht="94.5" x14ac:dyDescent="0.4">
      <c r="A552" s="4" t="s">
        <v>1827</v>
      </c>
      <c r="B552" s="33" t="s">
        <v>2608</v>
      </c>
      <c r="C552" s="33" t="s">
        <v>2609</v>
      </c>
      <c r="D552" s="33" t="s">
        <v>2633</v>
      </c>
      <c r="E552" s="33" t="s">
        <v>253</v>
      </c>
      <c r="F552" s="33" t="s">
        <v>2634</v>
      </c>
      <c r="G552" s="33" t="s">
        <v>2635</v>
      </c>
      <c r="H552" s="33" t="s">
        <v>2636</v>
      </c>
      <c r="I552" s="4" t="s">
        <v>194</v>
      </c>
      <c r="J552" s="33" t="s">
        <v>2637</v>
      </c>
      <c r="K552" s="33" t="s">
        <v>2627</v>
      </c>
      <c r="L552" s="33" t="s">
        <v>311</v>
      </c>
    </row>
    <row r="553" spans="1:12" ht="54" x14ac:dyDescent="0.4">
      <c r="A553" s="4" t="s">
        <v>1827</v>
      </c>
      <c r="B553" s="33" t="s">
        <v>2608</v>
      </c>
      <c r="C553" s="33" t="s">
        <v>2609</v>
      </c>
      <c r="D553" s="33" t="s">
        <v>2638</v>
      </c>
      <c r="E553" s="33" t="s">
        <v>253</v>
      </c>
      <c r="F553" s="33" t="s">
        <v>2639</v>
      </c>
      <c r="G553" s="33" t="s">
        <v>2640</v>
      </c>
      <c r="H553" s="33" t="s">
        <v>2641</v>
      </c>
      <c r="I553" s="4" t="s">
        <v>194</v>
      </c>
      <c r="J553" s="33" t="s">
        <v>2642</v>
      </c>
      <c r="K553" s="33" t="s">
        <v>2643</v>
      </c>
      <c r="L553" s="33" t="s">
        <v>311</v>
      </c>
    </row>
    <row r="554" spans="1:12" ht="27" x14ac:dyDescent="0.4">
      <c r="A554" s="4" t="s">
        <v>2644</v>
      </c>
      <c r="B554" s="33" t="s">
        <v>2645</v>
      </c>
      <c r="C554" s="33" t="s">
        <v>2646</v>
      </c>
      <c r="D554" s="33" t="s">
        <v>2647</v>
      </c>
      <c r="E554" s="33" t="s">
        <v>253</v>
      </c>
      <c r="F554" s="33" t="s">
        <v>2648</v>
      </c>
      <c r="G554" s="33" t="s">
        <v>2649</v>
      </c>
      <c r="H554" s="33" t="s">
        <v>2650</v>
      </c>
      <c r="I554" s="4" t="s">
        <v>202</v>
      </c>
      <c r="J554" s="33" t="s">
        <v>262</v>
      </c>
      <c r="K554" s="33" t="s">
        <v>466</v>
      </c>
    </row>
    <row r="555" spans="1:12" x14ac:dyDescent="0.4">
      <c r="A555" s="4" t="s">
        <v>2644</v>
      </c>
      <c r="B555" s="33" t="s">
        <v>2645</v>
      </c>
      <c r="C555" s="33" t="s">
        <v>2646</v>
      </c>
      <c r="D555" s="33" t="s">
        <v>2651</v>
      </c>
      <c r="E555" s="33" t="s">
        <v>253</v>
      </c>
      <c r="F555" s="33" t="s">
        <v>2652</v>
      </c>
      <c r="G555" s="33" t="s">
        <v>2653</v>
      </c>
      <c r="H555" s="33" t="s">
        <v>2654</v>
      </c>
      <c r="I555" s="4" t="s">
        <v>202</v>
      </c>
      <c r="J555" s="33" t="s">
        <v>262</v>
      </c>
      <c r="K555" s="33" t="s">
        <v>196</v>
      </c>
    </row>
    <row r="556" spans="1:12" ht="67.5" x14ac:dyDescent="0.4">
      <c r="A556" s="4" t="s">
        <v>2644</v>
      </c>
      <c r="B556" s="33" t="s">
        <v>2645</v>
      </c>
      <c r="C556" s="33" t="s">
        <v>2646</v>
      </c>
      <c r="D556" s="33" t="s">
        <v>2655</v>
      </c>
      <c r="E556" s="33" t="s">
        <v>253</v>
      </c>
      <c r="F556" s="33" t="s">
        <v>2656</v>
      </c>
      <c r="G556" s="33" t="s">
        <v>2657</v>
      </c>
      <c r="H556" s="33" t="s">
        <v>2658</v>
      </c>
      <c r="I556" s="4" t="s">
        <v>194</v>
      </c>
      <c r="J556" s="33" t="s">
        <v>2659</v>
      </c>
      <c r="K556" s="33" t="s">
        <v>466</v>
      </c>
      <c r="L556" s="33" t="s">
        <v>197</v>
      </c>
    </row>
    <row r="557" spans="1:12" ht="40.5" x14ac:dyDescent="0.4">
      <c r="A557" s="4" t="s">
        <v>2644</v>
      </c>
      <c r="B557" s="33" t="s">
        <v>2645</v>
      </c>
      <c r="C557" s="33" t="s">
        <v>2646</v>
      </c>
      <c r="D557" s="33" t="s">
        <v>2660</v>
      </c>
      <c r="E557" s="33" t="s">
        <v>253</v>
      </c>
      <c r="F557" s="33" t="s">
        <v>2661</v>
      </c>
      <c r="G557" s="33" t="s">
        <v>2662</v>
      </c>
      <c r="H557" s="33" t="s">
        <v>2663</v>
      </c>
      <c r="I557" s="4" t="s">
        <v>202</v>
      </c>
      <c r="J557" s="33" t="s">
        <v>262</v>
      </c>
      <c r="K557" s="33" t="s">
        <v>466</v>
      </c>
    </row>
    <row r="558" spans="1:12" ht="27" x14ac:dyDescent="0.4">
      <c r="A558" s="4" t="s">
        <v>2644</v>
      </c>
      <c r="B558" s="33" t="s">
        <v>2645</v>
      </c>
      <c r="C558" s="33" t="s">
        <v>2646</v>
      </c>
      <c r="D558" s="33" t="s">
        <v>2664</v>
      </c>
      <c r="E558" s="33" t="s">
        <v>253</v>
      </c>
      <c r="F558" s="33" t="s">
        <v>2665</v>
      </c>
      <c r="G558" s="33" t="s">
        <v>2666</v>
      </c>
      <c r="H558" s="33" t="s">
        <v>2650</v>
      </c>
      <c r="I558" s="4" t="s">
        <v>202</v>
      </c>
      <c r="J558" s="33" t="s">
        <v>262</v>
      </c>
      <c r="K558" s="33" t="s">
        <v>466</v>
      </c>
    </row>
    <row r="559" spans="1:12" ht="54" x14ac:dyDescent="0.4">
      <c r="A559" s="4" t="s">
        <v>2644</v>
      </c>
      <c r="B559" s="33" t="s">
        <v>2645</v>
      </c>
      <c r="C559" s="33" t="s">
        <v>2646</v>
      </c>
      <c r="D559" s="33" t="s">
        <v>2667</v>
      </c>
      <c r="E559" s="33" t="s">
        <v>253</v>
      </c>
      <c r="F559" s="33" t="s">
        <v>2668</v>
      </c>
      <c r="G559" s="33" t="s">
        <v>2669</v>
      </c>
      <c r="H559" s="33" t="s">
        <v>2670</v>
      </c>
      <c r="I559" s="4" t="s">
        <v>202</v>
      </c>
      <c r="J559" s="33" t="s">
        <v>262</v>
      </c>
      <c r="K559" s="33" t="s">
        <v>677</v>
      </c>
    </row>
    <row r="560" spans="1:12" x14ac:dyDescent="0.4">
      <c r="A560" s="4" t="s">
        <v>2644</v>
      </c>
      <c r="B560" s="33" t="s">
        <v>2645</v>
      </c>
      <c r="C560" s="33" t="s">
        <v>2646</v>
      </c>
      <c r="D560" s="33" t="s">
        <v>2671</v>
      </c>
      <c r="E560" s="33" t="s">
        <v>253</v>
      </c>
      <c r="F560" s="33" t="s">
        <v>2672</v>
      </c>
      <c r="G560" s="33" t="s">
        <v>2673</v>
      </c>
      <c r="H560" s="33" t="s">
        <v>248</v>
      </c>
      <c r="I560" s="4" t="s">
        <v>202</v>
      </c>
      <c r="J560" s="33" t="s">
        <v>195</v>
      </c>
      <c r="K560" s="33" t="s">
        <v>2674</v>
      </c>
      <c r="L560" s="33" t="s">
        <v>275</v>
      </c>
    </row>
    <row r="561" spans="1:12" ht="54" x14ac:dyDescent="0.4">
      <c r="A561" s="4" t="s">
        <v>2644</v>
      </c>
      <c r="B561" s="33" t="s">
        <v>2645</v>
      </c>
      <c r="C561" s="33" t="s">
        <v>2646</v>
      </c>
      <c r="D561" s="33" t="s">
        <v>2675</v>
      </c>
      <c r="E561" s="33" t="s">
        <v>253</v>
      </c>
      <c r="F561" s="33" t="s">
        <v>2676</v>
      </c>
      <c r="G561" s="33" t="s">
        <v>2677</v>
      </c>
      <c r="H561" s="33" t="s">
        <v>2678</v>
      </c>
      <c r="I561" s="4" t="s">
        <v>202</v>
      </c>
      <c r="J561" s="33" t="s">
        <v>262</v>
      </c>
      <c r="K561" s="33" t="s">
        <v>677</v>
      </c>
    </row>
    <row r="562" spans="1:12" ht="27" x14ac:dyDescent="0.4">
      <c r="A562" s="4" t="s">
        <v>2644</v>
      </c>
      <c r="B562" s="33" t="s">
        <v>2645</v>
      </c>
      <c r="C562" s="33" t="s">
        <v>2646</v>
      </c>
      <c r="D562" s="33" t="s">
        <v>2679</v>
      </c>
      <c r="E562" s="33" t="s">
        <v>253</v>
      </c>
      <c r="F562" s="33" t="s">
        <v>2680</v>
      </c>
      <c r="G562" s="33" t="s">
        <v>2681</v>
      </c>
      <c r="H562" s="33" t="s">
        <v>2682</v>
      </c>
      <c r="I562" s="4" t="s">
        <v>202</v>
      </c>
      <c r="J562" s="33" t="s">
        <v>195</v>
      </c>
      <c r="K562" s="33" t="s">
        <v>196</v>
      </c>
      <c r="L562" s="33" t="s">
        <v>197</v>
      </c>
    </row>
    <row r="563" spans="1:12" ht="27" x14ac:dyDescent="0.4">
      <c r="A563" s="4" t="s">
        <v>2644</v>
      </c>
      <c r="B563" s="33" t="s">
        <v>2645</v>
      </c>
      <c r="C563" s="33" t="s">
        <v>2646</v>
      </c>
      <c r="D563" s="33" t="s">
        <v>2683</v>
      </c>
      <c r="E563" s="33" t="s">
        <v>253</v>
      </c>
      <c r="F563" s="33" t="s">
        <v>2684</v>
      </c>
      <c r="G563" s="33" t="s">
        <v>2685</v>
      </c>
      <c r="H563" s="33" t="s">
        <v>248</v>
      </c>
      <c r="I563" s="4" t="s">
        <v>202</v>
      </c>
      <c r="J563" s="33" t="s">
        <v>195</v>
      </c>
      <c r="K563" s="33" t="s">
        <v>196</v>
      </c>
    </row>
    <row r="564" spans="1:12" x14ac:dyDescent="0.4">
      <c r="A564" s="4" t="s">
        <v>2644</v>
      </c>
      <c r="B564" s="33" t="s">
        <v>2645</v>
      </c>
      <c r="C564" s="33" t="s">
        <v>2646</v>
      </c>
      <c r="D564" s="33" t="s">
        <v>2686</v>
      </c>
      <c r="E564" s="33" t="s">
        <v>253</v>
      </c>
      <c r="F564" s="33" t="s">
        <v>2687</v>
      </c>
      <c r="G564" s="33" t="s">
        <v>2688</v>
      </c>
      <c r="H564" s="33" t="s">
        <v>1775</v>
      </c>
      <c r="I564" s="4" t="s">
        <v>202</v>
      </c>
      <c r="J564" s="33" t="s">
        <v>195</v>
      </c>
      <c r="K564" s="33" t="s">
        <v>2674</v>
      </c>
    </row>
    <row r="565" spans="1:12" ht="27" x14ac:dyDescent="0.4">
      <c r="A565" s="4" t="s">
        <v>2644</v>
      </c>
      <c r="B565" s="33" t="s">
        <v>2645</v>
      </c>
      <c r="C565" s="33" t="s">
        <v>2646</v>
      </c>
      <c r="D565" s="33" t="s">
        <v>2689</v>
      </c>
      <c r="E565" s="33" t="s">
        <v>253</v>
      </c>
      <c r="F565" s="33" t="s">
        <v>2690</v>
      </c>
      <c r="G565" s="33" t="s">
        <v>2691</v>
      </c>
      <c r="H565" s="33" t="s">
        <v>2692</v>
      </c>
      <c r="I565" s="4" t="s">
        <v>202</v>
      </c>
      <c r="J565" s="33" t="s">
        <v>195</v>
      </c>
      <c r="K565" s="33" t="s">
        <v>196</v>
      </c>
    </row>
    <row r="566" spans="1:12" ht="27" x14ac:dyDescent="0.4">
      <c r="A566" s="4" t="s">
        <v>2644</v>
      </c>
      <c r="B566" s="33" t="s">
        <v>2645</v>
      </c>
      <c r="C566" s="33" t="s">
        <v>2646</v>
      </c>
      <c r="D566" s="33" t="s">
        <v>2693</v>
      </c>
      <c r="E566" s="33" t="s">
        <v>253</v>
      </c>
      <c r="F566" s="33" t="s">
        <v>2694</v>
      </c>
      <c r="G566" s="33" t="s">
        <v>2695</v>
      </c>
      <c r="H566" s="33" t="s">
        <v>2696</v>
      </c>
      <c r="I566" s="4" t="s">
        <v>202</v>
      </c>
      <c r="J566" s="33" t="s">
        <v>195</v>
      </c>
      <c r="K566" s="33" t="s">
        <v>196</v>
      </c>
    </row>
    <row r="567" spans="1:12" ht="27" x14ac:dyDescent="0.4">
      <c r="A567" s="4" t="s">
        <v>2644</v>
      </c>
      <c r="B567" s="33" t="s">
        <v>2645</v>
      </c>
      <c r="C567" s="33" t="s">
        <v>2646</v>
      </c>
      <c r="D567" s="33" t="s">
        <v>2697</v>
      </c>
      <c r="E567" s="33" t="s">
        <v>253</v>
      </c>
      <c r="F567" s="33" t="s">
        <v>2698</v>
      </c>
      <c r="G567" s="33" t="s">
        <v>2681</v>
      </c>
      <c r="H567" s="33" t="s">
        <v>2699</v>
      </c>
      <c r="I567" s="4" t="s">
        <v>202</v>
      </c>
      <c r="J567" s="33" t="s">
        <v>195</v>
      </c>
      <c r="K567" s="33" t="s">
        <v>196</v>
      </c>
      <c r="L567" s="33" t="s">
        <v>197</v>
      </c>
    </row>
    <row r="568" spans="1:12" x14ac:dyDescent="0.4">
      <c r="A568" s="4" t="s">
        <v>2644</v>
      </c>
      <c r="B568" s="33" t="s">
        <v>2645</v>
      </c>
      <c r="C568" s="33" t="s">
        <v>2646</v>
      </c>
      <c r="D568" s="33" t="s">
        <v>2700</v>
      </c>
      <c r="E568" s="33" t="s">
        <v>253</v>
      </c>
      <c r="F568" s="33" t="s">
        <v>2701</v>
      </c>
      <c r="G568" s="33" t="s">
        <v>2702</v>
      </c>
      <c r="H568" s="33" t="s">
        <v>201</v>
      </c>
      <c r="I568" s="4" t="s">
        <v>202</v>
      </c>
      <c r="J568" s="33" t="s">
        <v>195</v>
      </c>
      <c r="K568" s="33" t="s">
        <v>196</v>
      </c>
    </row>
    <row r="569" spans="1:12" ht="27" x14ac:dyDescent="0.4">
      <c r="A569" s="4" t="s">
        <v>2644</v>
      </c>
      <c r="B569" s="33" t="s">
        <v>2645</v>
      </c>
      <c r="C569" s="33" t="s">
        <v>2646</v>
      </c>
      <c r="D569" s="33" t="s">
        <v>2703</v>
      </c>
      <c r="E569" s="33" t="s">
        <v>253</v>
      </c>
      <c r="F569" s="33" t="s">
        <v>2704</v>
      </c>
      <c r="G569" s="33" t="s">
        <v>1965</v>
      </c>
      <c r="H569" s="33" t="s">
        <v>2705</v>
      </c>
      <c r="I569" s="4" t="s">
        <v>202</v>
      </c>
      <c r="J569" s="33" t="s">
        <v>195</v>
      </c>
      <c r="K569" s="33" t="s">
        <v>2706</v>
      </c>
      <c r="L569" s="33" t="s">
        <v>275</v>
      </c>
    </row>
    <row r="570" spans="1:12" ht="27" x14ac:dyDescent="0.4">
      <c r="A570" s="4" t="s">
        <v>2644</v>
      </c>
      <c r="B570" s="33" t="s">
        <v>2645</v>
      </c>
      <c r="C570" s="33" t="s">
        <v>2646</v>
      </c>
      <c r="D570" s="33" t="s">
        <v>2707</v>
      </c>
      <c r="E570" s="33" t="s">
        <v>253</v>
      </c>
      <c r="F570" s="33" t="s">
        <v>2708</v>
      </c>
      <c r="G570" s="33" t="s">
        <v>289</v>
      </c>
      <c r="H570" s="33" t="s">
        <v>1125</v>
      </c>
      <c r="I570" s="4" t="s">
        <v>202</v>
      </c>
      <c r="J570" s="33" t="s">
        <v>195</v>
      </c>
      <c r="K570" s="33" t="s">
        <v>196</v>
      </c>
    </row>
    <row r="571" spans="1:12" ht="27" x14ac:dyDescent="0.4">
      <c r="A571" s="4" t="s">
        <v>2644</v>
      </c>
      <c r="B571" s="33" t="s">
        <v>2645</v>
      </c>
      <c r="C571" s="33" t="s">
        <v>2646</v>
      </c>
      <c r="D571" s="33" t="s">
        <v>2709</v>
      </c>
      <c r="E571" s="33" t="s">
        <v>253</v>
      </c>
      <c r="F571" s="33" t="s">
        <v>2710</v>
      </c>
      <c r="G571" s="33" t="s">
        <v>2711</v>
      </c>
      <c r="H571" s="33" t="s">
        <v>2712</v>
      </c>
      <c r="I571" s="4" t="s">
        <v>202</v>
      </c>
      <c r="J571" s="33" t="s">
        <v>2713</v>
      </c>
      <c r="K571" s="33" t="s">
        <v>2714</v>
      </c>
      <c r="L571" s="33" t="s">
        <v>475</v>
      </c>
    </row>
    <row r="572" spans="1:12" ht="27" x14ac:dyDescent="0.4">
      <c r="A572" s="4" t="s">
        <v>2644</v>
      </c>
      <c r="B572" s="33" t="s">
        <v>2645</v>
      </c>
      <c r="C572" s="33" t="s">
        <v>2646</v>
      </c>
      <c r="D572" s="33" t="s">
        <v>2715</v>
      </c>
      <c r="E572" s="33" t="s">
        <v>253</v>
      </c>
      <c r="F572" s="33" t="s">
        <v>2716</v>
      </c>
      <c r="G572" s="33" t="s">
        <v>2717</v>
      </c>
      <c r="H572" s="33" t="s">
        <v>1125</v>
      </c>
      <c r="I572" s="4" t="s">
        <v>202</v>
      </c>
      <c r="J572" s="33" t="s">
        <v>195</v>
      </c>
      <c r="K572" s="33" t="s">
        <v>196</v>
      </c>
    </row>
    <row r="573" spans="1:12" ht="40.5" x14ac:dyDescent="0.4">
      <c r="A573" s="4" t="s">
        <v>2644</v>
      </c>
      <c r="B573" s="33" t="s">
        <v>2645</v>
      </c>
      <c r="C573" s="33" t="s">
        <v>2646</v>
      </c>
      <c r="D573" s="33" t="s">
        <v>2718</v>
      </c>
      <c r="E573" s="33" t="s">
        <v>253</v>
      </c>
      <c r="F573" s="33" t="s">
        <v>2719</v>
      </c>
      <c r="G573" s="33" t="s">
        <v>2720</v>
      </c>
      <c r="H573" s="33" t="s">
        <v>2721</v>
      </c>
      <c r="I573" s="4" t="s">
        <v>202</v>
      </c>
      <c r="J573" s="33" t="s">
        <v>2722</v>
      </c>
      <c r="K573" s="33" t="s">
        <v>2674</v>
      </c>
    </row>
    <row r="574" spans="1:12" ht="27" x14ac:dyDescent="0.4">
      <c r="A574" s="4" t="s">
        <v>2644</v>
      </c>
      <c r="B574" s="33" t="s">
        <v>2645</v>
      </c>
      <c r="C574" s="33" t="s">
        <v>2646</v>
      </c>
      <c r="D574" s="33" t="s">
        <v>2723</v>
      </c>
      <c r="E574" s="33" t="s">
        <v>253</v>
      </c>
      <c r="F574" s="33" t="s">
        <v>2724</v>
      </c>
      <c r="G574" s="33" t="s">
        <v>2725</v>
      </c>
      <c r="H574" s="33" t="s">
        <v>2726</v>
      </c>
      <c r="I574" s="4" t="s">
        <v>202</v>
      </c>
      <c r="J574" s="33" t="s">
        <v>262</v>
      </c>
      <c r="K574" s="33" t="s">
        <v>677</v>
      </c>
    </row>
    <row r="575" spans="1:12" ht="27" x14ac:dyDescent="0.4">
      <c r="A575" s="4" t="s">
        <v>2644</v>
      </c>
      <c r="B575" s="33" t="s">
        <v>2645</v>
      </c>
      <c r="C575" s="33" t="s">
        <v>2646</v>
      </c>
      <c r="D575" s="33" t="s">
        <v>2727</v>
      </c>
      <c r="E575" s="33" t="s">
        <v>253</v>
      </c>
      <c r="F575" s="33" t="s">
        <v>2728</v>
      </c>
      <c r="G575" s="33" t="s">
        <v>2729</v>
      </c>
      <c r="H575" s="33" t="s">
        <v>248</v>
      </c>
      <c r="I575" s="4" t="s">
        <v>202</v>
      </c>
      <c r="J575" s="33" t="s">
        <v>262</v>
      </c>
      <c r="K575" s="33" t="s">
        <v>196</v>
      </c>
    </row>
    <row r="576" spans="1:12" ht="27" x14ac:dyDescent="0.4">
      <c r="A576" s="4" t="s">
        <v>2644</v>
      </c>
      <c r="B576" s="33" t="s">
        <v>2645</v>
      </c>
      <c r="C576" s="33" t="s">
        <v>2646</v>
      </c>
      <c r="D576" s="33" t="s">
        <v>2730</v>
      </c>
      <c r="E576" s="33" t="s">
        <v>253</v>
      </c>
      <c r="F576" s="33" t="s">
        <v>2731</v>
      </c>
      <c r="G576" s="33" t="s">
        <v>2732</v>
      </c>
      <c r="H576" s="33" t="s">
        <v>2733</v>
      </c>
      <c r="I576" s="4" t="s">
        <v>202</v>
      </c>
      <c r="J576" s="33" t="s">
        <v>2734</v>
      </c>
      <c r="K576" s="33" t="s">
        <v>2674</v>
      </c>
    </row>
    <row r="577" spans="1:12" ht="27" x14ac:dyDescent="0.4">
      <c r="A577" s="4" t="s">
        <v>2644</v>
      </c>
      <c r="B577" s="33" t="s">
        <v>2645</v>
      </c>
      <c r="C577" s="33" t="s">
        <v>2646</v>
      </c>
      <c r="D577" s="33" t="s">
        <v>2735</v>
      </c>
      <c r="E577" s="33" t="s">
        <v>253</v>
      </c>
      <c r="F577" s="33" t="s">
        <v>2736</v>
      </c>
      <c r="G577" s="33" t="s">
        <v>2737</v>
      </c>
      <c r="H577" s="33" t="s">
        <v>1125</v>
      </c>
      <c r="I577" s="4" t="s">
        <v>202</v>
      </c>
      <c r="J577" s="33" t="s">
        <v>195</v>
      </c>
      <c r="K577" s="33" t="s">
        <v>2674</v>
      </c>
    </row>
    <row r="578" spans="1:12" ht="27" x14ac:dyDescent="0.4">
      <c r="A578" s="4" t="s">
        <v>2644</v>
      </c>
      <c r="B578" s="33" t="s">
        <v>2645</v>
      </c>
      <c r="C578" s="33" t="s">
        <v>2646</v>
      </c>
      <c r="D578" s="33" t="s">
        <v>2738</v>
      </c>
      <c r="E578" s="33" t="s">
        <v>253</v>
      </c>
      <c r="F578" s="33" t="s">
        <v>2739</v>
      </c>
      <c r="G578" s="33" t="s">
        <v>2740</v>
      </c>
      <c r="H578" s="33" t="s">
        <v>2741</v>
      </c>
      <c r="I578" s="4" t="s">
        <v>202</v>
      </c>
      <c r="J578" s="33" t="s">
        <v>2742</v>
      </c>
      <c r="K578" s="33" t="s">
        <v>2674</v>
      </c>
      <c r="L578" s="33" t="s">
        <v>311</v>
      </c>
    </row>
    <row r="579" spans="1:12" ht="27" x14ac:dyDescent="0.4">
      <c r="A579" s="4" t="s">
        <v>2644</v>
      </c>
      <c r="B579" s="33" t="s">
        <v>2645</v>
      </c>
      <c r="C579" s="33" t="s">
        <v>2646</v>
      </c>
      <c r="D579" s="33" t="s">
        <v>2743</v>
      </c>
      <c r="E579" s="33" t="s">
        <v>253</v>
      </c>
      <c r="F579" s="33" t="s">
        <v>2744</v>
      </c>
      <c r="G579" s="33" t="s">
        <v>2745</v>
      </c>
      <c r="H579" s="33" t="s">
        <v>1485</v>
      </c>
      <c r="I579" s="4" t="s">
        <v>202</v>
      </c>
      <c r="J579" s="33" t="s">
        <v>262</v>
      </c>
      <c r="K579" s="33" t="s">
        <v>677</v>
      </c>
    </row>
    <row r="580" spans="1:12" ht="40.5" x14ac:dyDescent="0.4">
      <c r="A580" s="4" t="s">
        <v>2644</v>
      </c>
      <c r="B580" s="33" t="s">
        <v>2645</v>
      </c>
      <c r="C580" s="33" t="s">
        <v>2646</v>
      </c>
      <c r="D580" s="33" t="s">
        <v>2746</v>
      </c>
      <c r="E580" s="33" t="s">
        <v>253</v>
      </c>
      <c r="F580" s="33" t="s">
        <v>2747</v>
      </c>
      <c r="G580" s="33" t="s">
        <v>2737</v>
      </c>
      <c r="H580" s="33" t="s">
        <v>2748</v>
      </c>
      <c r="I580" s="4" t="s">
        <v>202</v>
      </c>
      <c r="J580" s="33" t="s">
        <v>2749</v>
      </c>
      <c r="K580" s="33" t="s">
        <v>2674</v>
      </c>
      <c r="L580" s="33" t="s">
        <v>317</v>
      </c>
    </row>
    <row r="581" spans="1:12" ht="27" x14ac:dyDescent="0.4">
      <c r="A581" s="4" t="s">
        <v>2644</v>
      </c>
      <c r="B581" s="33" t="s">
        <v>2645</v>
      </c>
      <c r="C581" s="33" t="s">
        <v>2750</v>
      </c>
      <c r="D581" s="33" t="s">
        <v>2751</v>
      </c>
      <c r="E581" s="33" t="s">
        <v>253</v>
      </c>
      <c r="F581" s="33" t="s">
        <v>2752</v>
      </c>
      <c r="G581" s="33" t="s">
        <v>1484</v>
      </c>
      <c r="H581" s="33" t="s">
        <v>2753</v>
      </c>
      <c r="I581" s="4" t="s">
        <v>202</v>
      </c>
      <c r="J581" s="33" t="s">
        <v>262</v>
      </c>
      <c r="K581" s="33" t="s">
        <v>677</v>
      </c>
      <c r="L581" s="33" t="s">
        <v>317</v>
      </c>
    </row>
    <row r="582" spans="1:12" x14ac:dyDescent="0.4">
      <c r="A582" s="4" t="s">
        <v>2644</v>
      </c>
      <c r="B582" s="33" t="s">
        <v>2645</v>
      </c>
      <c r="C582" s="33" t="s">
        <v>2750</v>
      </c>
      <c r="D582" s="33" t="s">
        <v>2754</v>
      </c>
      <c r="E582" s="33" t="s">
        <v>253</v>
      </c>
      <c r="F582" s="33" t="s">
        <v>2755</v>
      </c>
      <c r="G582" s="33" t="s">
        <v>2756</v>
      </c>
      <c r="H582" s="33" t="s">
        <v>201</v>
      </c>
      <c r="I582" s="4" t="s">
        <v>202</v>
      </c>
      <c r="J582" s="33" t="s">
        <v>195</v>
      </c>
      <c r="K582" s="33" t="s">
        <v>196</v>
      </c>
      <c r="L582" s="33" t="s">
        <v>202</v>
      </c>
    </row>
    <row r="583" spans="1:12" ht="27" x14ac:dyDescent="0.4">
      <c r="A583" s="4" t="s">
        <v>2644</v>
      </c>
      <c r="B583" s="33" t="s">
        <v>2645</v>
      </c>
      <c r="C583" s="33" t="s">
        <v>2750</v>
      </c>
      <c r="D583" s="33" t="s">
        <v>2757</v>
      </c>
      <c r="E583" s="33" t="s">
        <v>253</v>
      </c>
      <c r="F583" s="33" t="s">
        <v>2758</v>
      </c>
      <c r="G583" s="33" t="s">
        <v>2759</v>
      </c>
      <c r="H583" s="33" t="s">
        <v>2760</v>
      </c>
      <c r="I583" s="4" t="s">
        <v>202</v>
      </c>
      <c r="J583" s="33" t="s">
        <v>262</v>
      </c>
      <c r="K583" s="33" t="s">
        <v>2761</v>
      </c>
      <c r="L583" s="33" t="s">
        <v>202</v>
      </c>
    </row>
    <row r="584" spans="1:12" ht="27" x14ac:dyDescent="0.4">
      <c r="A584" s="4" t="s">
        <v>2644</v>
      </c>
      <c r="B584" s="33" t="s">
        <v>2645</v>
      </c>
      <c r="C584" s="33" t="s">
        <v>2750</v>
      </c>
      <c r="D584" s="33" t="s">
        <v>2762</v>
      </c>
      <c r="E584" s="33" t="s">
        <v>253</v>
      </c>
      <c r="F584" s="33" t="s">
        <v>2763</v>
      </c>
      <c r="G584" s="33" t="s">
        <v>2759</v>
      </c>
      <c r="H584" s="33" t="s">
        <v>2764</v>
      </c>
      <c r="I584" s="4" t="s">
        <v>202</v>
      </c>
      <c r="J584" s="33" t="s">
        <v>262</v>
      </c>
      <c r="K584" s="33" t="s">
        <v>466</v>
      </c>
      <c r="L584" s="33" t="s">
        <v>202</v>
      </c>
    </row>
    <row r="585" spans="1:12" ht="27" x14ac:dyDescent="0.4">
      <c r="A585" s="4" t="s">
        <v>2644</v>
      </c>
      <c r="B585" s="33" t="s">
        <v>2645</v>
      </c>
      <c r="C585" s="33" t="s">
        <v>2750</v>
      </c>
      <c r="D585" s="33" t="s">
        <v>2765</v>
      </c>
      <c r="E585" s="33" t="s">
        <v>253</v>
      </c>
      <c r="F585" s="33" t="s">
        <v>2766</v>
      </c>
      <c r="G585" s="33" t="s">
        <v>2759</v>
      </c>
      <c r="H585" s="33" t="s">
        <v>2767</v>
      </c>
      <c r="I585" s="4" t="s">
        <v>202</v>
      </c>
      <c r="J585" s="33" t="s">
        <v>262</v>
      </c>
      <c r="K585" s="33" t="s">
        <v>466</v>
      </c>
      <c r="L585" s="33" t="s">
        <v>202</v>
      </c>
    </row>
    <row r="586" spans="1:12" ht="27" x14ac:dyDescent="0.4">
      <c r="A586" s="4" t="s">
        <v>2644</v>
      </c>
      <c r="B586" s="33" t="s">
        <v>2645</v>
      </c>
      <c r="C586" s="33" t="s">
        <v>2750</v>
      </c>
      <c r="D586" s="33" t="s">
        <v>2768</v>
      </c>
      <c r="E586" s="33" t="s">
        <v>253</v>
      </c>
      <c r="F586" s="33" t="s">
        <v>2769</v>
      </c>
      <c r="G586" s="33" t="s">
        <v>2770</v>
      </c>
      <c r="H586" s="33" t="s">
        <v>2771</v>
      </c>
      <c r="I586" s="4" t="s">
        <v>202</v>
      </c>
      <c r="J586" s="33" t="s">
        <v>2772</v>
      </c>
      <c r="K586" s="33" t="s">
        <v>466</v>
      </c>
      <c r="L586" s="33" t="s">
        <v>311</v>
      </c>
    </row>
    <row r="587" spans="1:12" ht="40.5" x14ac:dyDescent="0.4">
      <c r="A587" s="4" t="s">
        <v>2644</v>
      </c>
      <c r="B587" s="33" t="s">
        <v>2645</v>
      </c>
      <c r="C587" s="33" t="s">
        <v>2750</v>
      </c>
      <c r="D587" s="33" t="s">
        <v>2773</v>
      </c>
      <c r="E587" s="33" t="s">
        <v>253</v>
      </c>
      <c r="F587" s="33" t="s">
        <v>2774</v>
      </c>
      <c r="G587" s="33" t="s">
        <v>2759</v>
      </c>
      <c r="H587" s="33" t="s">
        <v>2775</v>
      </c>
      <c r="I587" s="4" t="s">
        <v>202</v>
      </c>
      <c r="J587" s="33" t="s">
        <v>262</v>
      </c>
      <c r="K587" s="33" t="s">
        <v>466</v>
      </c>
      <c r="L587" s="33" t="s">
        <v>202</v>
      </c>
    </row>
    <row r="588" spans="1:12" ht="27" x14ac:dyDescent="0.4">
      <c r="A588" s="4" t="s">
        <v>2644</v>
      </c>
      <c r="B588" s="33" t="s">
        <v>2645</v>
      </c>
      <c r="C588" s="33" t="s">
        <v>2750</v>
      </c>
      <c r="D588" s="33" t="s">
        <v>2776</v>
      </c>
      <c r="E588" s="33" t="s">
        <v>253</v>
      </c>
      <c r="F588" s="33" t="s">
        <v>2777</v>
      </c>
      <c r="G588" s="33" t="s">
        <v>2778</v>
      </c>
      <c r="H588" s="33" t="s">
        <v>2779</v>
      </c>
      <c r="I588" s="4" t="s">
        <v>202</v>
      </c>
      <c r="J588" s="33" t="s">
        <v>262</v>
      </c>
      <c r="K588" s="33" t="s">
        <v>466</v>
      </c>
      <c r="L588" s="33" t="s">
        <v>202</v>
      </c>
    </row>
    <row r="589" spans="1:12" ht="27" x14ac:dyDescent="0.4">
      <c r="A589" s="4" t="s">
        <v>2644</v>
      </c>
      <c r="B589" s="33" t="s">
        <v>2645</v>
      </c>
      <c r="C589" s="33" t="s">
        <v>2750</v>
      </c>
      <c r="D589" s="33" t="s">
        <v>2780</v>
      </c>
      <c r="E589" s="33" t="s">
        <v>253</v>
      </c>
      <c r="F589" s="33" t="s">
        <v>2781</v>
      </c>
      <c r="G589" s="33" t="s">
        <v>2782</v>
      </c>
      <c r="H589" s="33" t="s">
        <v>2783</v>
      </c>
      <c r="I589" s="4" t="s">
        <v>202</v>
      </c>
      <c r="J589" s="33" t="s">
        <v>262</v>
      </c>
      <c r="K589" s="33" t="s">
        <v>677</v>
      </c>
      <c r="L589" s="33" t="s">
        <v>311</v>
      </c>
    </row>
    <row r="590" spans="1:12" ht="54" x14ac:dyDescent="0.4">
      <c r="A590" s="4" t="s">
        <v>2644</v>
      </c>
      <c r="B590" s="33" t="s">
        <v>2645</v>
      </c>
      <c r="C590" s="33" t="s">
        <v>2750</v>
      </c>
      <c r="D590" s="33" t="s">
        <v>2784</v>
      </c>
      <c r="E590" s="33" t="s">
        <v>253</v>
      </c>
      <c r="F590" s="33" t="s">
        <v>2785</v>
      </c>
      <c r="G590" s="33" t="s">
        <v>2786</v>
      </c>
      <c r="H590" s="33" t="s">
        <v>2787</v>
      </c>
      <c r="I590" s="4" t="s">
        <v>202</v>
      </c>
      <c r="J590" s="33" t="s">
        <v>2788</v>
      </c>
      <c r="K590" s="33" t="s">
        <v>2789</v>
      </c>
      <c r="L590" s="33" t="s">
        <v>202</v>
      </c>
    </row>
    <row r="591" spans="1:12" ht="27" x14ac:dyDescent="0.4">
      <c r="A591" s="4" t="s">
        <v>2644</v>
      </c>
      <c r="B591" s="33" t="s">
        <v>2645</v>
      </c>
      <c r="C591" s="33" t="s">
        <v>2750</v>
      </c>
      <c r="D591" s="33" t="s">
        <v>2790</v>
      </c>
      <c r="E591" s="33" t="s">
        <v>253</v>
      </c>
      <c r="F591" s="33" t="s">
        <v>2791</v>
      </c>
      <c r="G591" s="33" t="s">
        <v>2792</v>
      </c>
      <c r="H591" s="33" t="s">
        <v>2793</v>
      </c>
      <c r="I591" s="4" t="s">
        <v>202</v>
      </c>
      <c r="J591" s="33" t="s">
        <v>262</v>
      </c>
      <c r="K591" s="33" t="s">
        <v>2794</v>
      </c>
      <c r="L591" s="33" t="s">
        <v>317</v>
      </c>
    </row>
    <row r="592" spans="1:12" ht="40.5" x14ac:dyDescent="0.4">
      <c r="A592" s="4" t="s">
        <v>2644</v>
      </c>
      <c r="B592" s="33" t="s">
        <v>2645</v>
      </c>
      <c r="C592" s="33" t="s">
        <v>2750</v>
      </c>
      <c r="D592" s="33" t="s">
        <v>2795</v>
      </c>
      <c r="E592" s="33" t="s">
        <v>253</v>
      </c>
      <c r="F592" s="33" t="s">
        <v>2796</v>
      </c>
      <c r="G592" s="33" t="s">
        <v>2797</v>
      </c>
      <c r="H592" s="33" t="s">
        <v>2798</v>
      </c>
      <c r="I592" s="4" t="s">
        <v>202</v>
      </c>
      <c r="J592" s="33" t="s">
        <v>262</v>
      </c>
      <c r="K592" s="33" t="s">
        <v>196</v>
      </c>
      <c r="L592" s="33" t="s">
        <v>202</v>
      </c>
    </row>
    <row r="593" spans="1:12" ht="27" x14ac:dyDescent="0.4">
      <c r="A593" s="4" t="s">
        <v>2644</v>
      </c>
      <c r="B593" s="33" t="s">
        <v>2645</v>
      </c>
      <c r="C593" s="33" t="s">
        <v>2750</v>
      </c>
      <c r="D593" s="33" t="s">
        <v>2799</v>
      </c>
      <c r="E593" s="33" t="s">
        <v>253</v>
      </c>
      <c r="F593" s="33" t="s">
        <v>2800</v>
      </c>
      <c r="G593" s="33" t="s">
        <v>2797</v>
      </c>
      <c r="H593" s="33" t="s">
        <v>2801</v>
      </c>
      <c r="I593" s="4" t="s">
        <v>202</v>
      </c>
      <c r="J593" s="33" t="s">
        <v>262</v>
      </c>
      <c r="K593" s="33" t="s">
        <v>677</v>
      </c>
      <c r="L593" s="33" t="s">
        <v>202</v>
      </c>
    </row>
    <row r="594" spans="1:12" ht="27" x14ac:dyDescent="0.4">
      <c r="A594" s="4" t="s">
        <v>2644</v>
      </c>
      <c r="B594" s="33" t="s">
        <v>2645</v>
      </c>
      <c r="C594" s="33" t="s">
        <v>2750</v>
      </c>
      <c r="D594" s="33" t="s">
        <v>2802</v>
      </c>
      <c r="E594" s="33" t="s">
        <v>253</v>
      </c>
      <c r="F594" s="33" t="s">
        <v>2803</v>
      </c>
      <c r="G594" s="33" t="s">
        <v>2782</v>
      </c>
      <c r="H594" s="33" t="s">
        <v>2804</v>
      </c>
      <c r="I594" s="4" t="s">
        <v>202</v>
      </c>
      <c r="J594" s="33" t="s">
        <v>262</v>
      </c>
      <c r="K594" s="33" t="s">
        <v>2794</v>
      </c>
      <c r="L594" s="33" t="s">
        <v>202</v>
      </c>
    </row>
    <row r="595" spans="1:12" ht="27" x14ac:dyDescent="0.4">
      <c r="A595" s="4" t="s">
        <v>2644</v>
      </c>
      <c r="B595" s="33" t="s">
        <v>2645</v>
      </c>
      <c r="C595" s="33" t="s">
        <v>2750</v>
      </c>
      <c r="D595" s="33" t="s">
        <v>2805</v>
      </c>
      <c r="E595" s="33" t="s">
        <v>253</v>
      </c>
      <c r="F595" s="33" t="s">
        <v>2806</v>
      </c>
      <c r="G595" s="33" t="s">
        <v>2807</v>
      </c>
      <c r="H595" s="33" t="s">
        <v>2804</v>
      </c>
      <c r="I595" s="4" t="s">
        <v>202</v>
      </c>
      <c r="J595" s="33" t="s">
        <v>262</v>
      </c>
      <c r="K595" s="33" t="s">
        <v>2808</v>
      </c>
      <c r="L595" s="33" t="s">
        <v>202</v>
      </c>
    </row>
    <row r="596" spans="1:12" ht="27" x14ac:dyDescent="0.4">
      <c r="A596" s="4" t="s">
        <v>2644</v>
      </c>
      <c r="B596" s="33" t="s">
        <v>2645</v>
      </c>
      <c r="C596" s="33" t="s">
        <v>2750</v>
      </c>
      <c r="D596" s="33" t="s">
        <v>2809</v>
      </c>
      <c r="E596" s="33" t="s">
        <v>253</v>
      </c>
      <c r="F596" s="33" t="s">
        <v>2810</v>
      </c>
      <c r="G596" s="33" t="s">
        <v>2807</v>
      </c>
      <c r="H596" s="33" t="s">
        <v>2811</v>
      </c>
      <c r="I596" s="4" t="s">
        <v>202</v>
      </c>
      <c r="J596" s="33" t="s">
        <v>262</v>
      </c>
      <c r="K596" s="33" t="s">
        <v>466</v>
      </c>
      <c r="L596" s="33" t="s">
        <v>202</v>
      </c>
    </row>
    <row r="597" spans="1:12" ht="27" x14ac:dyDescent="0.4">
      <c r="A597" s="4" t="s">
        <v>2644</v>
      </c>
      <c r="B597" s="33" t="s">
        <v>2645</v>
      </c>
      <c r="C597" s="33" t="s">
        <v>2750</v>
      </c>
      <c r="D597" s="33" t="s">
        <v>2812</v>
      </c>
      <c r="E597" s="33" t="s">
        <v>253</v>
      </c>
      <c r="F597" s="33" t="s">
        <v>2813</v>
      </c>
      <c r="G597" s="33" t="s">
        <v>2814</v>
      </c>
      <c r="H597" s="33" t="s">
        <v>2804</v>
      </c>
      <c r="I597" s="4" t="s">
        <v>202</v>
      </c>
      <c r="J597" s="33" t="s">
        <v>262</v>
      </c>
      <c r="K597" s="33" t="s">
        <v>466</v>
      </c>
      <c r="L597" s="33" t="s">
        <v>202</v>
      </c>
    </row>
    <row r="598" spans="1:12" ht="27" x14ac:dyDescent="0.4">
      <c r="A598" s="4" t="s">
        <v>2644</v>
      </c>
      <c r="B598" s="33" t="s">
        <v>2645</v>
      </c>
      <c r="C598" s="33" t="s">
        <v>2750</v>
      </c>
      <c r="D598" s="33" t="s">
        <v>2815</v>
      </c>
      <c r="E598" s="33" t="s">
        <v>253</v>
      </c>
      <c r="F598" s="33" t="s">
        <v>2816</v>
      </c>
      <c r="G598" s="33" t="s">
        <v>2817</v>
      </c>
      <c r="H598" s="33" t="s">
        <v>2818</v>
      </c>
      <c r="I598" s="4" t="s">
        <v>202</v>
      </c>
      <c r="J598" s="33" t="s">
        <v>2819</v>
      </c>
      <c r="K598" s="33" t="s">
        <v>2820</v>
      </c>
      <c r="L598" s="33" t="s">
        <v>334</v>
      </c>
    </row>
    <row r="599" spans="1:12" x14ac:dyDescent="0.4">
      <c r="A599" s="4" t="s">
        <v>2644</v>
      </c>
      <c r="B599" s="33" t="s">
        <v>2645</v>
      </c>
      <c r="C599" s="33" t="s">
        <v>2750</v>
      </c>
      <c r="D599" s="33" t="s">
        <v>2821</v>
      </c>
      <c r="E599" s="33" t="s">
        <v>253</v>
      </c>
      <c r="F599" s="33" t="s">
        <v>2822</v>
      </c>
      <c r="G599" s="33" t="s">
        <v>2823</v>
      </c>
      <c r="H599" s="33" t="s">
        <v>2824</v>
      </c>
      <c r="I599" s="4" t="s">
        <v>202</v>
      </c>
      <c r="J599" s="33" t="s">
        <v>262</v>
      </c>
      <c r="K599" s="33" t="s">
        <v>2825</v>
      </c>
      <c r="L599" s="33" t="s">
        <v>202</v>
      </c>
    </row>
    <row r="600" spans="1:12" x14ac:dyDescent="0.4">
      <c r="A600" s="4" t="s">
        <v>2644</v>
      </c>
      <c r="B600" s="33" t="s">
        <v>2645</v>
      </c>
      <c r="C600" s="33" t="s">
        <v>2750</v>
      </c>
      <c r="D600" s="33" t="s">
        <v>2826</v>
      </c>
      <c r="E600" s="33" t="s">
        <v>253</v>
      </c>
      <c r="F600" s="33" t="s">
        <v>2827</v>
      </c>
      <c r="G600" s="33" t="s">
        <v>2828</v>
      </c>
      <c r="H600" s="33" t="s">
        <v>2829</v>
      </c>
      <c r="I600" s="4" t="s">
        <v>202</v>
      </c>
      <c r="J600" s="33" t="s">
        <v>2830</v>
      </c>
      <c r="K600" s="33" t="s">
        <v>196</v>
      </c>
      <c r="L600" s="33" t="s">
        <v>317</v>
      </c>
    </row>
    <row r="601" spans="1:12" ht="27" x14ac:dyDescent="0.4">
      <c r="A601" s="4" t="s">
        <v>2644</v>
      </c>
      <c r="B601" s="33" t="s">
        <v>2645</v>
      </c>
      <c r="C601" s="33" t="s">
        <v>2750</v>
      </c>
      <c r="D601" s="33" t="s">
        <v>2831</v>
      </c>
      <c r="E601" s="33" t="s">
        <v>253</v>
      </c>
      <c r="F601" s="33" t="s">
        <v>2832</v>
      </c>
      <c r="G601" s="33" t="s">
        <v>2833</v>
      </c>
      <c r="H601" s="33" t="s">
        <v>2834</v>
      </c>
      <c r="I601" s="4" t="s">
        <v>202</v>
      </c>
      <c r="J601" s="33" t="s">
        <v>195</v>
      </c>
      <c r="K601" s="33" t="s">
        <v>2579</v>
      </c>
      <c r="L601" s="33" t="s">
        <v>202</v>
      </c>
    </row>
    <row r="602" spans="1:12" ht="27" x14ac:dyDescent="0.4">
      <c r="A602" s="4" t="s">
        <v>2644</v>
      </c>
      <c r="B602" s="33" t="s">
        <v>2645</v>
      </c>
      <c r="C602" s="33" t="s">
        <v>2750</v>
      </c>
      <c r="D602" s="33" t="s">
        <v>2835</v>
      </c>
      <c r="E602" s="33" t="s">
        <v>253</v>
      </c>
      <c r="F602" s="33" t="s">
        <v>2836</v>
      </c>
      <c r="G602" s="33" t="s">
        <v>2837</v>
      </c>
      <c r="H602" s="33" t="s">
        <v>2838</v>
      </c>
      <c r="I602" s="4" t="s">
        <v>202</v>
      </c>
      <c r="J602" s="33" t="s">
        <v>262</v>
      </c>
      <c r="K602" s="33" t="s">
        <v>2579</v>
      </c>
      <c r="L602" s="33" t="s">
        <v>202</v>
      </c>
    </row>
    <row r="603" spans="1:12" ht="27" x14ac:dyDescent="0.4">
      <c r="A603" s="4" t="s">
        <v>2644</v>
      </c>
      <c r="B603" s="33" t="s">
        <v>2645</v>
      </c>
      <c r="C603" s="33" t="s">
        <v>2750</v>
      </c>
      <c r="D603" s="33" t="s">
        <v>2839</v>
      </c>
      <c r="E603" s="33" t="s">
        <v>253</v>
      </c>
      <c r="F603" s="33" t="s">
        <v>2840</v>
      </c>
      <c r="G603" s="33" t="s">
        <v>2841</v>
      </c>
      <c r="H603" s="33" t="s">
        <v>2842</v>
      </c>
      <c r="I603" s="4" t="s">
        <v>202</v>
      </c>
      <c r="J603" s="33" t="s">
        <v>262</v>
      </c>
      <c r="K603" s="33" t="s">
        <v>2843</v>
      </c>
      <c r="L603" s="33" t="s">
        <v>317</v>
      </c>
    </row>
    <row r="604" spans="1:12" ht="40.5" x14ac:dyDescent="0.4">
      <c r="A604" s="4" t="s">
        <v>2644</v>
      </c>
      <c r="B604" s="33" t="s">
        <v>2645</v>
      </c>
      <c r="C604" s="33" t="s">
        <v>2844</v>
      </c>
      <c r="D604" s="33" t="s">
        <v>2845</v>
      </c>
      <c r="E604" s="33" t="s">
        <v>253</v>
      </c>
      <c r="F604" s="33" t="s">
        <v>2846</v>
      </c>
      <c r="G604" s="33" t="s">
        <v>2847</v>
      </c>
      <c r="H604" s="33" t="s">
        <v>2848</v>
      </c>
      <c r="I604" s="4" t="s">
        <v>202</v>
      </c>
      <c r="J604" s="33" t="s">
        <v>2849</v>
      </c>
      <c r="K604" s="33" t="s">
        <v>2850</v>
      </c>
      <c r="L604" s="33" t="s">
        <v>2851</v>
      </c>
    </row>
    <row r="605" spans="1:12" ht="27" x14ac:dyDescent="0.4">
      <c r="A605" s="4" t="s">
        <v>2644</v>
      </c>
      <c r="B605" s="33" t="s">
        <v>2645</v>
      </c>
      <c r="C605" s="33" t="s">
        <v>2844</v>
      </c>
      <c r="D605" s="33" t="s">
        <v>2852</v>
      </c>
      <c r="E605" s="33" t="s">
        <v>253</v>
      </c>
      <c r="F605" s="33" t="s">
        <v>2853</v>
      </c>
      <c r="G605" s="33" t="s">
        <v>2854</v>
      </c>
      <c r="H605" s="33" t="s">
        <v>2855</v>
      </c>
      <c r="I605" s="4" t="s">
        <v>202</v>
      </c>
      <c r="J605" s="33" t="s">
        <v>2856</v>
      </c>
      <c r="K605" s="33" t="s">
        <v>2761</v>
      </c>
    </row>
    <row r="606" spans="1:12" ht="54" x14ac:dyDescent="0.4">
      <c r="A606" s="4" t="s">
        <v>2644</v>
      </c>
      <c r="B606" s="33" t="s">
        <v>2645</v>
      </c>
      <c r="C606" s="33" t="s">
        <v>2844</v>
      </c>
      <c r="D606" s="33" t="s">
        <v>2857</v>
      </c>
      <c r="E606" s="33" t="s">
        <v>253</v>
      </c>
      <c r="F606" s="33" t="s">
        <v>2858</v>
      </c>
      <c r="G606" s="33" t="s">
        <v>2859</v>
      </c>
      <c r="H606" s="33" t="s">
        <v>2860</v>
      </c>
      <c r="I606" s="4" t="s">
        <v>202</v>
      </c>
      <c r="J606" s="33" t="s">
        <v>2861</v>
      </c>
      <c r="K606" s="33" t="s">
        <v>2862</v>
      </c>
      <c r="L606" s="33" t="s">
        <v>438</v>
      </c>
    </row>
    <row r="607" spans="1:12" ht="54" x14ac:dyDescent="0.4">
      <c r="A607" s="4" t="s">
        <v>2644</v>
      </c>
      <c r="B607" s="33" t="s">
        <v>2645</v>
      </c>
      <c r="C607" s="33" t="s">
        <v>2844</v>
      </c>
      <c r="D607" s="33" t="s">
        <v>2863</v>
      </c>
      <c r="E607" s="33" t="s">
        <v>253</v>
      </c>
      <c r="F607" s="33" t="s">
        <v>2864</v>
      </c>
      <c r="G607" s="33" t="s">
        <v>2865</v>
      </c>
      <c r="H607" s="33" t="s">
        <v>2866</v>
      </c>
      <c r="I607" s="4" t="s">
        <v>202</v>
      </c>
      <c r="J607" s="33" t="s">
        <v>2867</v>
      </c>
      <c r="K607" s="33" t="s">
        <v>2850</v>
      </c>
      <c r="L607" s="33" t="s">
        <v>438</v>
      </c>
    </row>
    <row r="608" spans="1:12" ht="54" x14ac:dyDescent="0.4">
      <c r="A608" s="4" t="s">
        <v>2644</v>
      </c>
      <c r="B608" s="33" t="s">
        <v>2645</v>
      </c>
      <c r="C608" s="33" t="s">
        <v>2844</v>
      </c>
      <c r="D608" s="33" t="s">
        <v>2868</v>
      </c>
      <c r="E608" s="33" t="s">
        <v>253</v>
      </c>
      <c r="F608" s="33" t="s">
        <v>2869</v>
      </c>
      <c r="G608" s="33" t="s">
        <v>2870</v>
      </c>
      <c r="H608" s="33" t="s">
        <v>2871</v>
      </c>
      <c r="I608" s="4" t="s">
        <v>202</v>
      </c>
      <c r="J608" s="33" t="s">
        <v>2872</v>
      </c>
      <c r="K608" s="33" t="s">
        <v>2862</v>
      </c>
      <c r="L608" s="33" t="s">
        <v>438</v>
      </c>
    </row>
    <row r="609" spans="1:12" ht="27" x14ac:dyDescent="0.4">
      <c r="A609" s="4" t="s">
        <v>2644</v>
      </c>
      <c r="B609" s="33" t="s">
        <v>2645</v>
      </c>
      <c r="C609" s="33" t="s">
        <v>2844</v>
      </c>
      <c r="D609" s="33" t="s">
        <v>2873</v>
      </c>
      <c r="E609" s="33" t="s">
        <v>253</v>
      </c>
      <c r="F609" s="33" t="s">
        <v>2874</v>
      </c>
      <c r="G609" s="33" t="s">
        <v>2875</v>
      </c>
      <c r="H609" s="33" t="s">
        <v>2876</v>
      </c>
      <c r="I609" s="4" t="s">
        <v>202</v>
      </c>
      <c r="J609" s="33" t="s">
        <v>2877</v>
      </c>
      <c r="K609" s="33" t="s">
        <v>2862</v>
      </c>
      <c r="L609" s="33" t="s">
        <v>438</v>
      </c>
    </row>
    <row r="610" spans="1:12" ht="54" x14ac:dyDescent="0.4">
      <c r="A610" s="4" t="s">
        <v>2644</v>
      </c>
      <c r="B610" s="33" t="s">
        <v>2645</v>
      </c>
      <c r="C610" s="33" t="s">
        <v>2844</v>
      </c>
      <c r="D610" s="33" t="s">
        <v>2878</v>
      </c>
      <c r="E610" s="33" t="s">
        <v>253</v>
      </c>
      <c r="F610" s="33" t="s">
        <v>2879</v>
      </c>
      <c r="G610" s="33" t="s">
        <v>2880</v>
      </c>
      <c r="H610" s="33" t="s">
        <v>2881</v>
      </c>
      <c r="I610" s="4" t="s">
        <v>202</v>
      </c>
      <c r="J610" s="33" t="s">
        <v>2882</v>
      </c>
      <c r="K610" s="33" t="s">
        <v>2883</v>
      </c>
      <c r="L610" s="33" t="s">
        <v>1327</v>
      </c>
    </row>
    <row r="611" spans="1:12" ht="40.5" x14ac:dyDescent="0.4">
      <c r="A611" s="4" t="s">
        <v>2644</v>
      </c>
      <c r="B611" s="33" t="s">
        <v>2884</v>
      </c>
      <c r="C611" s="33" t="s">
        <v>2885</v>
      </c>
      <c r="D611" s="33" t="s">
        <v>2886</v>
      </c>
      <c r="E611" s="33" t="s">
        <v>253</v>
      </c>
      <c r="F611" s="33" t="s">
        <v>2887</v>
      </c>
      <c r="G611" s="33" t="s">
        <v>2888</v>
      </c>
      <c r="H611" s="33" t="s">
        <v>2889</v>
      </c>
      <c r="I611" s="4" t="s">
        <v>202</v>
      </c>
      <c r="J611" s="33" t="s">
        <v>262</v>
      </c>
      <c r="K611" s="33" t="s">
        <v>677</v>
      </c>
      <c r="L611" s="33" t="s">
        <v>202</v>
      </c>
    </row>
    <row r="612" spans="1:12" ht="27" x14ac:dyDescent="0.4">
      <c r="A612" s="4" t="s">
        <v>2644</v>
      </c>
      <c r="B612" s="33" t="s">
        <v>2884</v>
      </c>
      <c r="C612" s="33" t="s">
        <v>2885</v>
      </c>
      <c r="D612" s="33" t="s">
        <v>2890</v>
      </c>
      <c r="E612" s="33" t="s">
        <v>253</v>
      </c>
      <c r="F612" s="33" t="s">
        <v>2891</v>
      </c>
      <c r="G612" s="33" t="s">
        <v>2892</v>
      </c>
      <c r="H612" s="33" t="s">
        <v>2893</v>
      </c>
      <c r="I612" s="4" t="s">
        <v>202</v>
      </c>
      <c r="J612" s="33" t="s">
        <v>195</v>
      </c>
      <c r="K612" s="33" t="s">
        <v>677</v>
      </c>
      <c r="L612" s="33" t="s">
        <v>202</v>
      </c>
    </row>
    <row r="613" spans="1:12" ht="40.5" x14ac:dyDescent="0.4">
      <c r="A613" s="4" t="s">
        <v>2644</v>
      </c>
      <c r="B613" s="33" t="s">
        <v>2884</v>
      </c>
      <c r="C613" s="33" t="s">
        <v>2885</v>
      </c>
      <c r="D613" s="33" t="s">
        <v>2894</v>
      </c>
      <c r="E613" s="33" t="s">
        <v>253</v>
      </c>
      <c r="F613" s="33" t="s">
        <v>2895</v>
      </c>
      <c r="G613" s="33" t="s">
        <v>2888</v>
      </c>
      <c r="H613" s="33" t="s">
        <v>2896</v>
      </c>
      <c r="I613" s="4" t="s">
        <v>202</v>
      </c>
      <c r="J613" s="33" t="s">
        <v>262</v>
      </c>
      <c r="K613" s="33" t="s">
        <v>2794</v>
      </c>
      <c r="L613" s="33" t="s">
        <v>202</v>
      </c>
    </row>
    <row r="614" spans="1:12" ht="27" x14ac:dyDescent="0.4">
      <c r="A614" s="4" t="s">
        <v>2644</v>
      </c>
      <c r="B614" s="33" t="s">
        <v>2884</v>
      </c>
      <c r="C614" s="33" t="s">
        <v>2897</v>
      </c>
      <c r="D614" s="33" t="s">
        <v>2898</v>
      </c>
      <c r="E614" s="33" t="s">
        <v>253</v>
      </c>
      <c r="F614" s="33" t="s">
        <v>2899</v>
      </c>
      <c r="G614" s="33" t="s">
        <v>2900</v>
      </c>
      <c r="H614" s="33" t="s">
        <v>2901</v>
      </c>
      <c r="I614" s="4" t="s">
        <v>202</v>
      </c>
      <c r="J614" s="33" t="s">
        <v>262</v>
      </c>
      <c r="K614" s="33" t="s">
        <v>677</v>
      </c>
      <c r="L614" s="33" t="s">
        <v>202</v>
      </c>
    </row>
    <row r="615" spans="1:12" ht="40.5" x14ac:dyDescent="0.4">
      <c r="A615" s="4" t="s">
        <v>2644</v>
      </c>
      <c r="B615" s="33" t="s">
        <v>2884</v>
      </c>
      <c r="C615" s="33" t="s">
        <v>2897</v>
      </c>
      <c r="D615" s="33" t="s">
        <v>2886</v>
      </c>
      <c r="E615" s="33" t="s">
        <v>253</v>
      </c>
      <c r="F615" s="33" t="s">
        <v>2887</v>
      </c>
      <c r="G615" s="33" t="s">
        <v>2888</v>
      </c>
      <c r="H615" s="33" t="s">
        <v>2896</v>
      </c>
      <c r="I615" s="4" t="s">
        <v>202</v>
      </c>
      <c r="J615" s="33" t="s">
        <v>262</v>
      </c>
      <c r="K615" s="33" t="s">
        <v>677</v>
      </c>
      <c r="L615" s="33" t="s">
        <v>202</v>
      </c>
    </row>
    <row r="616" spans="1:12" ht="27" x14ac:dyDescent="0.4">
      <c r="A616" s="4" t="s">
        <v>2644</v>
      </c>
      <c r="B616" s="33" t="s">
        <v>2884</v>
      </c>
      <c r="C616" s="33" t="s">
        <v>2897</v>
      </c>
      <c r="D616" s="33" t="s">
        <v>2890</v>
      </c>
      <c r="E616" s="33" t="s">
        <v>253</v>
      </c>
      <c r="F616" s="33" t="s">
        <v>2891</v>
      </c>
      <c r="G616" s="33" t="s">
        <v>2892</v>
      </c>
      <c r="H616" s="33" t="s">
        <v>2902</v>
      </c>
      <c r="I616" s="4" t="s">
        <v>202</v>
      </c>
      <c r="J616" s="33" t="s">
        <v>195</v>
      </c>
      <c r="K616" s="33" t="s">
        <v>677</v>
      </c>
      <c r="L616" s="33" t="s">
        <v>202</v>
      </c>
    </row>
    <row r="617" spans="1:12" ht="40.5" x14ac:dyDescent="0.4">
      <c r="A617" s="4" t="s">
        <v>2644</v>
      </c>
      <c r="B617" s="33" t="s">
        <v>2884</v>
      </c>
      <c r="C617" s="33" t="s">
        <v>2897</v>
      </c>
      <c r="D617" s="33" t="s">
        <v>2903</v>
      </c>
      <c r="E617" s="33" t="s">
        <v>253</v>
      </c>
      <c r="F617" s="33" t="s">
        <v>2904</v>
      </c>
      <c r="G617" s="33" t="s">
        <v>2905</v>
      </c>
      <c r="H617" s="33" t="s">
        <v>2906</v>
      </c>
      <c r="I617" s="4" t="s">
        <v>202</v>
      </c>
      <c r="J617" s="33" t="s">
        <v>195</v>
      </c>
      <c r="K617" s="33" t="s">
        <v>2579</v>
      </c>
      <c r="L617" s="33" t="s">
        <v>202</v>
      </c>
    </row>
    <row r="618" spans="1:12" ht="27" x14ac:dyDescent="0.4">
      <c r="A618" s="4" t="s">
        <v>2644</v>
      </c>
      <c r="B618" s="33" t="s">
        <v>2884</v>
      </c>
      <c r="C618" s="33" t="s">
        <v>2897</v>
      </c>
      <c r="D618" s="33" t="s">
        <v>2907</v>
      </c>
      <c r="E618" s="33" t="s">
        <v>253</v>
      </c>
      <c r="F618" s="33" t="s">
        <v>2908</v>
      </c>
      <c r="G618" s="33" t="s">
        <v>2909</v>
      </c>
      <c r="H618" s="33" t="s">
        <v>2910</v>
      </c>
      <c r="I618" s="4" t="s">
        <v>202</v>
      </c>
      <c r="J618" s="33" t="s">
        <v>262</v>
      </c>
      <c r="K618" s="33" t="s">
        <v>677</v>
      </c>
      <c r="L618" s="33" t="s">
        <v>202</v>
      </c>
    </row>
    <row r="619" spans="1:12" ht="27" x14ac:dyDescent="0.4">
      <c r="A619" s="4" t="s">
        <v>2644</v>
      </c>
      <c r="B619" s="33" t="s">
        <v>2884</v>
      </c>
      <c r="C619" s="33" t="s">
        <v>2897</v>
      </c>
      <c r="D619" s="33" t="s">
        <v>2911</v>
      </c>
      <c r="E619" s="33" t="s">
        <v>253</v>
      </c>
      <c r="F619" s="33" t="s">
        <v>2912</v>
      </c>
      <c r="G619" s="33" t="s">
        <v>2913</v>
      </c>
      <c r="H619" s="33" t="s">
        <v>2914</v>
      </c>
      <c r="I619" s="4" t="s">
        <v>202</v>
      </c>
      <c r="J619" s="33" t="s">
        <v>195</v>
      </c>
      <c r="K619" s="33" t="s">
        <v>677</v>
      </c>
      <c r="L619" s="33" t="s">
        <v>202</v>
      </c>
    </row>
    <row r="620" spans="1:12" ht="40.5" x14ac:dyDescent="0.4">
      <c r="A620" s="4" t="s">
        <v>2644</v>
      </c>
      <c r="B620" s="33" t="s">
        <v>2884</v>
      </c>
      <c r="C620" s="33" t="s">
        <v>2897</v>
      </c>
      <c r="D620" s="33" t="s">
        <v>2915</v>
      </c>
      <c r="E620" s="33" t="s">
        <v>253</v>
      </c>
      <c r="F620" s="33" t="s">
        <v>2916</v>
      </c>
      <c r="G620" s="33" t="s">
        <v>1484</v>
      </c>
      <c r="H620" s="33" t="s">
        <v>2917</v>
      </c>
      <c r="I620" s="4" t="s">
        <v>202</v>
      </c>
      <c r="J620" s="33" t="s">
        <v>262</v>
      </c>
      <c r="K620" s="33" t="s">
        <v>677</v>
      </c>
      <c r="L620" s="33" t="s">
        <v>202</v>
      </c>
    </row>
    <row r="621" spans="1:12" ht="27" x14ac:dyDescent="0.4">
      <c r="A621" s="4" t="s">
        <v>2644</v>
      </c>
      <c r="B621" s="33" t="s">
        <v>2884</v>
      </c>
      <c r="C621" s="33" t="s">
        <v>2897</v>
      </c>
      <c r="D621" s="33" t="s">
        <v>2918</v>
      </c>
      <c r="E621" s="33" t="s">
        <v>253</v>
      </c>
      <c r="F621" s="33" t="s">
        <v>2919</v>
      </c>
      <c r="G621" s="33" t="s">
        <v>2920</v>
      </c>
      <c r="H621" s="33" t="s">
        <v>2921</v>
      </c>
      <c r="I621" s="4" t="s">
        <v>202</v>
      </c>
      <c r="J621" s="33" t="s">
        <v>195</v>
      </c>
      <c r="K621" s="33" t="s">
        <v>2579</v>
      </c>
      <c r="L621" s="33" t="s">
        <v>202</v>
      </c>
    </row>
    <row r="622" spans="1:12" ht="27" x14ac:dyDescent="0.4">
      <c r="A622" s="4" t="s">
        <v>2644</v>
      </c>
      <c r="B622" s="33" t="s">
        <v>2884</v>
      </c>
      <c r="C622" s="33" t="s">
        <v>2897</v>
      </c>
      <c r="D622" s="33" t="s">
        <v>2922</v>
      </c>
      <c r="E622" s="33" t="s">
        <v>253</v>
      </c>
      <c r="F622" s="33" t="s">
        <v>2923</v>
      </c>
      <c r="G622" s="33" t="s">
        <v>1484</v>
      </c>
      <c r="H622" s="33" t="s">
        <v>2917</v>
      </c>
      <c r="I622" s="4" t="s">
        <v>202</v>
      </c>
      <c r="J622" s="33" t="s">
        <v>262</v>
      </c>
      <c r="K622" s="33" t="s">
        <v>677</v>
      </c>
      <c r="L622" s="33" t="s">
        <v>202</v>
      </c>
    </row>
    <row r="623" spans="1:12" ht="54" x14ac:dyDescent="0.4">
      <c r="A623" s="4" t="s">
        <v>2644</v>
      </c>
      <c r="B623" s="33" t="s">
        <v>2884</v>
      </c>
      <c r="C623" s="33" t="s">
        <v>2897</v>
      </c>
      <c r="D623" s="33" t="s">
        <v>2924</v>
      </c>
      <c r="E623" s="33" t="s">
        <v>253</v>
      </c>
      <c r="F623" s="33" t="s">
        <v>2925</v>
      </c>
      <c r="G623" s="33" t="s">
        <v>2926</v>
      </c>
      <c r="H623" s="33" t="s">
        <v>1264</v>
      </c>
      <c r="I623" s="4" t="s">
        <v>202</v>
      </c>
      <c r="J623" s="33" t="s">
        <v>415</v>
      </c>
      <c r="K623" s="33" t="s">
        <v>416</v>
      </c>
      <c r="L623" s="33" t="s">
        <v>334</v>
      </c>
    </row>
    <row r="624" spans="1:12" x14ac:dyDescent="0.4">
      <c r="A624" s="4" t="s">
        <v>2644</v>
      </c>
      <c r="B624" s="33" t="s">
        <v>2927</v>
      </c>
      <c r="C624" s="33" t="s">
        <v>2928</v>
      </c>
      <c r="D624" s="33" t="s">
        <v>2929</v>
      </c>
      <c r="E624" s="33" t="s">
        <v>253</v>
      </c>
      <c r="F624" s="33" t="s">
        <v>2930</v>
      </c>
      <c r="G624" s="33" t="s">
        <v>2931</v>
      </c>
      <c r="H624" s="33" t="s">
        <v>248</v>
      </c>
      <c r="I624" s="4" t="s">
        <v>202</v>
      </c>
      <c r="J624" s="33" t="s">
        <v>2932</v>
      </c>
      <c r="K624" s="33" t="s">
        <v>466</v>
      </c>
      <c r="L624" s="33" t="s">
        <v>202</v>
      </c>
    </row>
    <row r="625" spans="1:12" x14ac:dyDescent="0.4">
      <c r="A625" s="4" t="s">
        <v>2644</v>
      </c>
      <c r="B625" s="33" t="s">
        <v>2927</v>
      </c>
      <c r="C625" s="33" t="s">
        <v>2928</v>
      </c>
      <c r="D625" s="33" t="s">
        <v>2933</v>
      </c>
      <c r="E625" s="33" t="s">
        <v>253</v>
      </c>
      <c r="F625" s="33" t="s">
        <v>2934</v>
      </c>
      <c r="G625" s="33" t="s">
        <v>2935</v>
      </c>
      <c r="H625" s="33" t="s">
        <v>248</v>
      </c>
      <c r="I625" s="4" t="s">
        <v>202</v>
      </c>
      <c r="J625" s="33" t="s">
        <v>195</v>
      </c>
      <c r="K625" s="33" t="s">
        <v>466</v>
      </c>
      <c r="L625" s="33" t="s">
        <v>202</v>
      </c>
    </row>
    <row r="626" spans="1:12" ht="40.5" x14ac:dyDescent="0.4">
      <c r="A626" s="4" t="s">
        <v>2644</v>
      </c>
      <c r="B626" s="33" t="s">
        <v>2927</v>
      </c>
      <c r="C626" s="33" t="s">
        <v>2928</v>
      </c>
      <c r="D626" s="33" t="s">
        <v>2936</v>
      </c>
      <c r="E626" s="33" t="s">
        <v>253</v>
      </c>
      <c r="F626" s="33" t="s">
        <v>2937</v>
      </c>
      <c r="G626" s="33" t="s">
        <v>2938</v>
      </c>
      <c r="H626" s="33" t="s">
        <v>248</v>
      </c>
      <c r="I626" s="4" t="s">
        <v>202</v>
      </c>
      <c r="J626" s="33" t="s">
        <v>195</v>
      </c>
      <c r="K626" s="33" t="s">
        <v>466</v>
      </c>
      <c r="L626" s="33" t="s">
        <v>202</v>
      </c>
    </row>
    <row r="627" spans="1:12" ht="27" x14ac:dyDescent="0.4">
      <c r="A627" s="4" t="s">
        <v>2644</v>
      </c>
      <c r="B627" s="33" t="s">
        <v>2927</v>
      </c>
      <c r="C627" s="33" t="s">
        <v>2928</v>
      </c>
      <c r="D627" s="33" t="s">
        <v>2939</v>
      </c>
      <c r="E627" s="33" t="s">
        <v>253</v>
      </c>
      <c r="F627" s="33" t="s">
        <v>2940</v>
      </c>
      <c r="G627" s="33" t="s">
        <v>2941</v>
      </c>
      <c r="H627" s="33" t="s">
        <v>248</v>
      </c>
      <c r="I627" s="4" t="s">
        <v>202</v>
      </c>
      <c r="J627" s="33" t="s">
        <v>195</v>
      </c>
      <c r="K627" s="33" t="s">
        <v>2942</v>
      </c>
      <c r="L627" s="33" t="s">
        <v>579</v>
      </c>
    </row>
    <row r="628" spans="1:12" x14ac:dyDescent="0.4">
      <c r="A628" s="4" t="s">
        <v>2644</v>
      </c>
      <c r="B628" s="33" t="s">
        <v>2927</v>
      </c>
      <c r="C628" s="33" t="s">
        <v>2928</v>
      </c>
      <c r="D628" s="33" t="s">
        <v>2943</v>
      </c>
      <c r="E628" s="33" t="s">
        <v>253</v>
      </c>
      <c r="F628" s="33" t="s">
        <v>2944</v>
      </c>
      <c r="G628" s="33" t="s">
        <v>2945</v>
      </c>
      <c r="H628" s="33" t="s">
        <v>2946</v>
      </c>
      <c r="I628" s="4" t="s">
        <v>202</v>
      </c>
      <c r="J628" s="33" t="s">
        <v>2947</v>
      </c>
      <c r="K628" s="33" t="s">
        <v>466</v>
      </c>
      <c r="L628" s="33" t="s">
        <v>202</v>
      </c>
    </row>
    <row r="629" spans="1:12" ht="27" x14ac:dyDescent="0.4">
      <c r="A629" s="4" t="s">
        <v>2644</v>
      </c>
      <c r="B629" s="33" t="s">
        <v>2927</v>
      </c>
      <c r="C629" s="33" t="s">
        <v>2928</v>
      </c>
      <c r="D629" s="33" t="s">
        <v>2948</v>
      </c>
      <c r="E629" s="33" t="s">
        <v>253</v>
      </c>
      <c r="F629" s="33" t="s">
        <v>2949</v>
      </c>
      <c r="G629" s="33" t="s">
        <v>2950</v>
      </c>
      <c r="H629" s="33" t="s">
        <v>2946</v>
      </c>
      <c r="I629" s="4" t="s">
        <v>202</v>
      </c>
      <c r="J629" s="33" t="s">
        <v>2947</v>
      </c>
      <c r="K629" s="33" t="s">
        <v>466</v>
      </c>
      <c r="L629" s="33" t="s">
        <v>202</v>
      </c>
    </row>
    <row r="630" spans="1:12" x14ac:dyDescent="0.4">
      <c r="A630" s="4" t="s">
        <v>2644</v>
      </c>
      <c r="B630" s="33" t="s">
        <v>2927</v>
      </c>
      <c r="C630" s="33" t="s">
        <v>2928</v>
      </c>
      <c r="D630" s="33" t="s">
        <v>2951</v>
      </c>
      <c r="E630" s="33" t="s">
        <v>253</v>
      </c>
      <c r="F630" s="33" t="s">
        <v>2952</v>
      </c>
      <c r="G630" s="33" t="s">
        <v>2953</v>
      </c>
      <c r="H630" s="33" t="s">
        <v>248</v>
      </c>
      <c r="I630" s="4" t="s">
        <v>202</v>
      </c>
      <c r="J630" s="33" t="s">
        <v>195</v>
      </c>
      <c r="K630" s="33" t="s">
        <v>466</v>
      </c>
      <c r="L630" s="33" t="s">
        <v>202</v>
      </c>
    </row>
    <row r="631" spans="1:12" x14ac:dyDescent="0.4">
      <c r="A631" s="4" t="s">
        <v>2644</v>
      </c>
      <c r="B631" s="33" t="s">
        <v>2927</v>
      </c>
      <c r="C631" s="33" t="s">
        <v>2928</v>
      </c>
      <c r="D631" s="33" t="s">
        <v>2954</v>
      </c>
      <c r="E631" s="33" t="s">
        <v>253</v>
      </c>
      <c r="F631" s="33" t="s">
        <v>2955</v>
      </c>
      <c r="G631" s="33" t="s">
        <v>2956</v>
      </c>
      <c r="H631" s="33" t="s">
        <v>248</v>
      </c>
      <c r="I631" s="4" t="s">
        <v>202</v>
      </c>
      <c r="J631" s="33" t="s">
        <v>195</v>
      </c>
      <c r="K631" s="33" t="s">
        <v>466</v>
      </c>
      <c r="L631" s="33" t="s">
        <v>202</v>
      </c>
    </row>
    <row r="632" spans="1:12" ht="27" x14ac:dyDescent="0.4">
      <c r="A632" s="4" t="s">
        <v>2644</v>
      </c>
      <c r="B632" s="33" t="s">
        <v>2927</v>
      </c>
      <c r="C632" s="33" t="s">
        <v>2928</v>
      </c>
      <c r="D632" s="33" t="s">
        <v>2957</v>
      </c>
      <c r="E632" s="33" t="s">
        <v>253</v>
      </c>
      <c r="F632" s="33" t="s">
        <v>2958</v>
      </c>
      <c r="G632" s="33" t="s">
        <v>2959</v>
      </c>
      <c r="H632" s="33" t="s">
        <v>2960</v>
      </c>
      <c r="I632" s="4" t="s">
        <v>202</v>
      </c>
      <c r="J632" s="33" t="s">
        <v>2961</v>
      </c>
      <c r="K632" s="33" t="s">
        <v>466</v>
      </c>
      <c r="L632" s="33" t="s">
        <v>202</v>
      </c>
    </row>
    <row r="633" spans="1:12" ht="27" x14ac:dyDescent="0.4">
      <c r="A633" s="4" t="s">
        <v>2644</v>
      </c>
      <c r="B633" s="33" t="s">
        <v>2927</v>
      </c>
      <c r="C633" s="33" t="s">
        <v>2928</v>
      </c>
      <c r="D633" s="33" t="s">
        <v>2962</v>
      </c>
      <c r="E633" s="33" t="s">
        <v>253</v>
      </c>
      <c r="F633" s="33" t="s">
        <v>2963</v>
      </c>
      <c r="G633" s="33" t="s">
        <v>2964</v>
      </c>
      <c r="H633" s="33" t="s">
        <v>248</v>
      </c>
      <c r="I633" s="4" t="s">
        <v>202</v>
      </c>
      <c r="J633" s="33" t="s">
        <v>195</v>
      </c>
      <c r="K633" s="33" t="s">
        <v>466</v>
      </c>
      <c r="L633" s="33" t="s">
        <v>202</v>
      </c>
    </row>
    <row r="634" spans="1:12" x14ac:dyDescent="0.4">
      <c r="A634" s="4" t="s">
        <v>2644</v>
      </c>
      <c r="B634" s="33" t="s">
        <v>2927</v>
      </c>
      <c r="C634" s="33" t="s">
        <v>2928</v>
      </c>
      <c r="D634" s="33" t="s">
        <v>2965</v>
      </c>
      <c r="E634" s="33" t="s">
        <v>253</v>
      </c>
      <c r="F634" s="33" t="s">
        <v>2966</v>
      </c>
      <c r="G634" s="33" t="s">
        <v>2967</v>
      </c>
      <c r="H634" s="33" t="s">
        <v>2946</v>
      </c>
      <c r="I634" s="4" t="s">
        <v>202</v>
      </c>
      <c r="J634" s="33" t="s">
        <v>195</v>
      </c>
      <c r="K634" s="33" t="s">
        <v>196</v>
      </c>
      <c r="L634" s="33" t="s">
        <v>197</v>
      </c>
    </row>
    <row r="635" spans="1:12" ht="40.5" x14ac:dyDescent="0.4">
      <c r="A635" s="4" t="s">
        <v>2644</v>
      </c>
      <c r="B635" s="33" t="s">
        <v>2927</v>
      </c>
      <c r="C635" s="33" t="s">
        <v>2928</v>
      </c>
      <c r="D635" s="33" t="s">
        <v>2968</v>
      </c>
      <c r="E635" s="33" t="s">
        <v>253</v>
      </c>
      <c r="F635" s="33" t="s">
        <v>2969</v>
      </c>
      <c r="G635" s="33" t="s">
        <v>2888</v>
      </c>
      <c r="H635" s="33" t="s">
        <v>2970</v>
      </c>
      <c r="I635" s="4" t="s">
        <v>202</v>
      </c>
      <c r="J635" s="33" t="s">
        <v>2971</v>
      </c>
      <c r="K635" s="33" t="s">
        <v>677</v>
      </c>
      <c r="L635" s="33" t="s">
        <v>202</v>
      </c>
    </row>
    <row r="636" spans="1:12" ht="27" x14ac:dyDescent="0.4">
      <c r="A636" s="4" t="s">
        <v>2644</v>
      </c>
      <c r="B636" s="33" t="s">
        <v>2927</v>
      </c>
      <c r="C636" s="33" t="s">
        <v>2972</v>
      </c>
      <c r="D636" s="33" t="s">
        <v>2973</v>
      </c>
      <c r="E636" s="33" t="s">
        <v>253</v>
      </c>
      <c r="F636" s="33" t="s">
        <v>2974</v>
      </c>
      <c r="G636" s="33" t="s">
        <v>2975</v>
      </c>
      <c r="H636" s="33" t="s">
        <v>2976</v>
      </c>
      <c r="I636" s="4" t="s">
        <v>202</v>
      </c>
      <c r="J636" s="33" t="s">
        <v>195</v>
      </c>
      <c r="K636" s="33" t="s">
        <v>196</v>
      </c>
      <c r="L636" s="33" t="s">
        <v>202</v>
      </c>
    </row>
    <row r="637" spans="1:12" x14ac:dyDescent="0.4">
      <c r="A637" s="4" t="s">
        <v>2644</v>
      </c>
      <c r="B637" s="33" t="s">
        <v>2927</v>
      </c>
      <c r="C637" s="33" t="s">
        <v>2972</v>
      </c>
      <c r="D637" s="33" t="s">
        <v>2977</v>
      </c>
      <c r="E637" s="33" t="s">
        <v>253</v>
      </c>
      <c r="F637" s="33" t="s">
        <v>2978</v>
      </c>
      <c r="G637" s="33" t="s">
        <v>324</v>
      </c>
      <c r="H637" s="33" t="s">
        <v>248</v>
      </c>
      <c r="I637" s="4" t="s">
        <v>202</v>
      </c>
      <c r="J637" s="33" t="s">
        <v>195</v>
      </c>
      <c r="K637" s="33" t="s">
        <v>2979</v>
      </c>
      <c r="L637" s="33" t="s">
        <v>202</v>
      </c>
    </row>
    <row r="638" spans="1:12" ht="27" x14ac:dyDescent="0.4">
      <c r="A638" s="4" t="s">
        <v>2644</v>
      </c>
      <c r="B638" s="33" t="s">
        <v>2927</v>
      </c>
      <c r="C638" s="33" t="s">
        <v>2980</v>
      </c>
      <c r="D638" s="33" t="s">
        <v>2973</v>
      </c>
      <c r="E638" s="33" t="s">
        <v>253</v>
      </c>
      <c r="F638" s="33" t="s">
        <v>2981</v>
      </c>
      <c r="G638" s="33" t="s">
        <v>2975</v>
      </c>
      <c r="H638" s="33" t="s">
        <v>2976</v>
      </c>
      <c r="I638" s="4" t="s">
        <v>202</v>
      </c>
      <c r="J638" s="33" t="s">
        <v>195</v>
      </c>
      <c r="K638" s="33" t="s">
        <v>196</v>
      </c>
      <c r="L638" s="33" t="s">
        <v>202</v>
      </c>
    </row>
    <row r="639" spans="1:12" x14ac:dyDescent="0.4">
      <c r="A639" s="4" t="s">
        <v>2644</v>
      </c>
      <c r="B639" s="33" t="s">
        <v>2927</v>
      </c>
      <c r="C639" s="33" t="s">
        <v>2980</v>
      </c>
      <c r="D639" s="33" t="s">
        <v>2977</v>
      </c>
      <c r="E639" s="33" t="s">
        <v>253</v>
      </c>
      <c r="F639" s="33" t="s">
        <v>2978</v>
      </c>
      <c r="G639" s="33" t="s">
        <v>324</v>
      </c>
      <c r="H639" s="33" t="s">
        <v>248</v>
      </c>
      <c r="I639" s="4" t="s">
        <v>202</v>
      </c>
      <c r="J639" s="33" t="s">
        <v>195</v>
      </c>
      <c r="K639" s="33" t="s">
        <v>2979</v>
      </c>
      <c r="L639" s="33" t="s">
        <v>202</v>
      </c>
    </row>
    <row r="640" spans="1:12" ht="27" x14ac:dyDescent="0.4">
      <c r="A640" s="4" t="s">
        <v>2644</v>
      </c>
      <c r="B640" s="33" t="s">
        <v>2927</v>
      </c>
      <c r="C640" s="33" t="s">
        <v>2980</v>
      </c>
      <c r="D640" s="33" t="s">
        <v>2982</v>
      </c>
      <c r="E640" s="33" t="s">
        <v>253</v>
      </c>
      <c r="F640" s="33" t="s">
        <v>2983</v>
      </c>
      <c r="G640" s="33" t="s">
        <v>2984</v>
      </c>
      <c r="H640" s="33" t="s">
        <v>201</v>
      </c>
      <c r="I640" s="4" t="s">
        <v>202</v>
      </c>
      <c r="J640" s="33" t="s">
        <v>2985</v>
      </c>
      <c r="K640" s="33" t="s">
        <v>196</v>
      </c>
      <c r="L640" s="33" t="s">
        <v>202</v>
      </c>
    </row>
    <row r="641" spans="1:12" ht="54" x14ac:dyDescent="0.4">
      <c r="A641" s="4" t="s">
        <v>2644</v>
      </c>
      <c r="B641" s="33" t="s">
        <v>2927</v>
      </c>
      <c r="C641" s="33" t="s">
        <v>2980</v>
      </c>
      <c r="D641" s="33" t="s">
        <v>2986</v>
      </c>
      <c r="E641" s="33" t="s">
        <v>253</v>
      </c>
      <c r="F641" s="33" t="s">
        <v>2987</v>
      </c>
      <c r="G641" s="33" t="s">
        <v>2984</v>
      </c>
      <c r="H641" s="33" t="s">
        <v>1570</v>
      </c>
      <c r="I641" s="4" t="s">
        <v>202</v>
      </c>
      <c r="J641" s="33" t="s">
        <v>2988</v>
      </c>
      <c r="K641" s="33" t="s">
        <v>2404</v>
      </c>
      <c r="L641" s="33" t="s">
        <v>202</v>
      </c>
    </row>
    <row r="642" spans="1:12" ht="27" x14ac:dyDescent="0.4">
      <c r="A642" s="4" t="s">
        <v>2644</v>
      </c>
      <c r="B642" s="33" t="s">
        <v>2989</v>
      </c>
      <c r="C642" s="33" t="s">
        <v>2990</v>
      </c>
      <c r="D642" s="33" t="s">
        <v>2898</v>
      </c>
      <c r="E642" s="33" t="s">
        <v>253</v>
      </c>
      <c r="F642" s="33" t="s">
        <v>2991</v>
      </c>
      <c r="G642" s="33" t="s">
        <v>2900</v>
      </c>
      <c r="H642" s="33" t="s">
        <v>2992</v>
      </c>
      <c r="I642" s="4" t="s">
        <v>202</v>
      </c>
      <c r="J642" s="33" t="s">
        <v>437</v>
      </c>
      <c r="K642" s="33" t="s">
        <v>677</v>
      </c>
      <c r="L642" s="33" t="s">
        <v>202</v>
      </c>
    </row>
    <row r="643" spans="1:12" ht="40.5" x14ac:dyDescent="0.4">
      <c r="A643" s="4" t="s">
        <v>2644</v>
      </c>
      <c r="B643" s="33" t="s">
        <v>2989</v>
      </c>
      <c r="C643" s="33" t="s">
        <v>2990</v>
      </c>
      <c r="D643" s="33" t="s">
        <v>2886</v>
      </c>
      <c r="E643" s="33" t="s">
        <v>253</v>
      </c>
      <c r="F643" s="33" t="s">
        <v>2993</v>
      </c>
      <c r="G643" s="33" t="s">
        <v>2888</v>
      </c>
      <c r="H643" s="33" t="s">
        <v>2994</v>
      </c>
      <c r="I643" s="4" t="s">
        <v>202</v>
      </c>
      <c r="J643" s="33" t="s">
        <v>2995</v>
      </c>
      <c r="K643" s="33" t="s">
        <v>677</v>
      </c>
      <c r="L643" s="33" t="s">
        <v>202</v>
      </c>
    </row>
    <row r="644" spans="1:12" ht="27" x14ac:dyDescent="0.4">
      <c r="A644" s="4" t="s">
        <v>2644</v>
      </c>
      <c r="B644" s="33" t="s">
        <v>2989</v>
      </c>
      <c r="C644" s="33" t="s">
        <v>2990</v>
      </c>
      <c r="D644" s="33" t="s">
        <v>2996</v>
      </c>
      <c r="E644" s="33" t="s">
        <v>253</v>
      </c>
      <c r="F644" s="33" t="s">
        <v>2997</v>
      </c>
      <c r="G644" s="33" t="s">
        <v>2888</v>
      </c>
      <c r="H644" s="33" t="s">
        <v>2998</v>
      </c>
      <c r="I644" s="4" t="s">
        <v>202</v>
      </c>
      <c r="J644" s="33" t="s">
        <v>296</v>
      </c>
      <c r="K644" s="33" t="s">
        <v>677</v>
      </c>
      <c r="L644" s="33" t="s">
        <v>202</v>
      </c>
    </row>
    <row r="645" spans="1:12" ht="27" x14ac:dyDescent="0.4">
      <c r="A645" s="4" t="s">
        <v>2644</v>
      </c>
      <c r="B645" s="33" t="s">
        <v>2989</v>
      </c>
      <c r="C645" s="33" t="s">
        <v>2990</v>
      </c>
      <c r="D645" s="33" t="s">
        <v>2999</v>
      </c>
      <c r="E645" s="33" t="s">
        <v>253</v>
      </c>
      <c r="F645" s="33" t="s">
        <v>3000</v>
      </c>
      <c r="G645" s="33" t="s">
        <v>2913</v>
      </c>
      <c r="H645" s="33" t="s">
        <v>2992</v>
      </c>
      <c r="I645" s="4" t="s">
        <v>202</v>
      </c>
      <c r="J645" s="33" t="s">
        <v>296</v>
      </c>
      <c r="K645" s="33" t="s">
        <v>677</v>
      </c>
      <c r="L645" s="33" t="s">
        <v>202</v>
      </c>
    </row>
    <row r="646" spans="1:12" ht="27" x14ac:dyDescent="0.4">
      <c r="A646" s="4" t="s">
        <v>2644</v>
      </c>
      <c r="B646" s="33" t="s">
        <v>2989</v>
      </c>
      <c r="C646" s="33" t="s">
        <v>2990</v>
      </c>
      <c r="D646" s="33" t="s">
        <v>3001</v>
      </c>
      <c r="E646" s="33" t="s">
        <v>253</v>
      </c>
      <c r="F646" s="33" t="s">
        <v>3002</v>
      </c>
      <c r="G646" s="33" t="s">
        <v>3003</v>
      </c>
      <c r="H646" s="33" t="s">
        <v>3004</v>
      </c>
      <c r="I646" s="4" t="s">
        <v>202</v>
      </c>
      <c r="J646" s="33" t="s">
        <v>601</v>
      </c>
      <c r="K646" s="33" t="s">
        <v>196</v>
      </c>
      <c r="L646" s="33" t="s">
        <v>202</v>
      </c>
    </row>
    <row r="647" spans="1:12" x14ac:dyDescent="0.4">
      <c r="A647" s="4" t="s">
        <v>2644</v>
      </c>
      <c r="B647" s="33" t="s">
        <v>3005</v>
      </c>
      <c r="C647" s="33" t="s">
        <v>3006</v>
      </c>
      <c r="D647" s="33" t="s">
        <v>3007</v>
      </c>
      <c r="E647" s="33" t="s">
        <v>253</v>
      </c>
      <c r="F647" s="33" t="s">
        <v>3008</v>
      </c>
      <c r="G647" s="33" t="s">
        <v>3009</v>
      </c>
      <c r="H647" s="33" t="s">
        <v>248</v>
      </c>
      <c r="I647" s="4" t="s">
        <v>202</v>
      </c>
      <c r="J647" s="33" t="s">
        <v>195</v>
      </c>
      <c r="K647" s="33" t="s">
        <v>196</v>
      </c>
      <c r="L647" s="33" t="s">
        <v>197</v>
      </c>
    </row>
    <row r="648" spans="1:12" x14ac:dyDescent="0.4">
      <c r="A648" s="4" t="s">
        <v>2644</v>
      </c>
      <c r="B648" s="33" t="s">
        <v>3005</v>
      </c>
      <c r="C648" s="33" t="s">
        <v>3006</v>
      </c>
      <c r="D648" s="33" t="s">
        <v>3010</v>
      </c>
      <c r="E648" s="33" t="s">
        <v>253</v>
      </c>
      <c r="F648" s="33" t="s">
        <v>3011</v>
      </c>
      <c r="G648" s="33" t="s">
        <v>3012</v>
      </c>
      <c r="H648" s="33" t="s">
        <v>3013</v>
      </c>
      <c r="I648" s="4" t="s">
        <v>202</v>
      </c>
      <c r="J648" s="33" t="s">
        <v>262</v>
      </c>
      <c r="K648" s="33" t="s">
        <v>3014</v>
      </c>
      <c r="L648" s="33" t="s">
        <v>197</v>
      </c>
    </row>
    <row r="649" spans="1:12" x14ac:dyDescent="0.4">
      <c r="A649" s="4" t="s">
        <v>2644</v>
      </c>
      <c r="B649" s="33" t="s">
        <v>3005</v>
      </c>
      <c r="C649" s="33" t="s">
        <v>3006</v>
      </c>
      <c r="D649" s="33" t="s">
        <v>3015</v>
      </c>
      <c r="E649" s="33" t="s">
        <v>253</v>
      </c>
      <c r="F649" s="33" t="s">
        <v>3016</v>
      </c>
      <c r="G649" s="33" t="s">
        <v>3017</v>
      </c>
      <c r="H649" s="33" t="s">
        <v>3018</v>
      </c>
      <c r="I649" s="4" t="s">
        <v>202</v>
      </c>
      <c r="J649" s="33" t="s">
        <v>262</v>
      </c>
      <c r="K649" s="33" t="s">
        <v>3019</v>
      </c>
      <c r="L649" s="33" t="s">
        <v>197</v>
      </c>
    </row>
    <row r="650" spans="1:12" ht="27" x14ac:dyDescent="0.4">
      <c r="A650" s="4" t="s">
        <v>2644</v>
      </c>
      <c r="B650" s="33" t="s">
        <v>3005</v>
      </c>
      <c r="C650" s="33" t="s">
        <v>3006</v>
      </c>
      <c r="D650" s="33" t="s">
        <v>3020</v>
      </c>
      <c r="E650" s="33" t="s">
        <v>253</v>
      </c>
      <c r="F650" s="33" t="s">
        <v>3021</v>
      </c>
      <c r="G650" s="33" t="s">
        <v>3022</v>
      </c>
      <c r="H650" s="33" t="s">
        <v>3023</v>
      </c>
      <c r="I650" s="4" t="s">
        <v>202</v>
      </c>
      <c r="J650" s="33" t="s">
        <v>262</v>
      </c>
      <c r="K650" s="33" t="s">
        <v>466</v>
      </c>
      <c r="L650" s="33" t="s">
        <v>197</v>
      </c>
    </row>
    <row r="651" spans="1:12" ht="27" x14ac:dyDescent="0.4">
      <c r="A651" s="4" t="s">
        <v>2644</v>
      </c>
      <c r="B651" s="33" t="s">
        <v>3005</v>
      </c>
      <c r="C651" s="33" t="s">
        <v>3006</v>
      </c>
      <c r="D651" s="33" t="s">
        <v>3024</v>
      </c>
      <c r="E651" s="33" t="s">
        <v>253</v>
      </c>
      <c r="F651" s="33" t="s">
        <v>3025</v>
      </c>
      <c r="G651" s="33" t="s">
        <v>3026</v>
      </c>
      <c r="H651" s="33" t="s">
        <v>3027</v>
      </c>
      <c r="I651" s="4" t="s">
        <v>202</v>
      </c>
      <c r="J651" s="33" t="s">
        <v>262</v>
      </c>
      <c r="K651" s="33" t="s">
        <v>3028</v>
      </c>
      <c r="L651" s="33" t="s">
        <v>275</v>
      </c>
    </row>
    <row r="652" spans="1:12" ht="27" x14ac:dyDescent="0.4">
      <c r="A652" s="4" t="s">
        <v>2644</v>
      </c>
      <c r="B652" s="33" t="s">
        <v>3005</v>
      </c>
      <c r="C652" s="33" t="s">
        <v>3006</v>
      </c>
      <c r="D652" s="33" t="s">
        <v>3029</v>
      </c>
      <c r="E652" s="33" t="s">
        <v>253</v>
      </c>
      <c r="F652" s="33" t="s">
        <v>3030</v>
      </c>
      <c r="G652" s="33" t="s">
        <v>3031</v>
      </c>
      <c r="H652" s="33" t="s">
        <v>3032</v>
      </c>
      <c r="I652" s="4" t="s">
        <v>202</v>
      </c>
      <c r="J652" s="33" t="s">
        <v>3033</v>
      </c>
      <c r="K652" s="33" t="s">
        <v>3034</v>
      </c>
      <c r="L652" s="33" t="s">
        <v>197</v>
      </c>
    </row>
    <row r="653" spans="1:12" ht="27" x14ac:dyDescent="0.4">
      <c r="A653" s="4" t="s">
        <v>2644</v>
      </c>
      <c r="B653" s="33" t="s">
        <v>3005</v>
      </c>
      <c r="C653" s="33" t="s">
        <v>3006</v>
      </c>
      <c r="D653" s="33" t="s">
        <v>3035</v>
      </c>
      <c r="E653" s="33" t="s">
        <v>253</v>
      </c>
      <c r="F653" s="33" t="s">
        <v>3036</v>
      </c>
      <c r="G653" s="33" t="s">
        <v>3037</v>
      </c>
      <c r="H653" s="33" t="s">
        <v>3038</v>
      </c>
      <c r="I653" s="4" t="s">
        <v>202</v>
      </c>
      <c r="J653" s="33" t="s">
        <v>3039</v>
      </c>
      <c r="K653" s="33" t="s">
        <v>333</v>
      </c>
      <c r="L653" s="33" t="s">
        <v>275</v>
      </c>
    </row>
    <row r="654" spans="1:12" x14ac:dyDescent="0.4">
      <c r="A654" s="4" t="s">
        <v>2644</v>
      </c>
      <c r="B654" s="33" t="s">
        <v>3005</v>
      </c>
      <c r="C654" s="33" t="s">
        <v>3040</v>
      </c>
      <c r="D654" s="33" t="s">
        <v>3041</v>
      </c>
      <c r="E654" s="33" t="s">
        <v>253</v>
      </c>
      <c r="F654" s="33" t="s">
        <v>3042</v>
      </c>
      <c r="G654" s="33" t="s">
        <v>3043</v>
      </c>
      <c r="H654" s="33" t="s">
        <v>1775</v>
      </c>
      <c r="I654" s="4" t="s">
        <v>202</v>
      </c>
      <c r="J654" s="33" t="s">
        <v>195</v>
      </c>
      <c r="K654" s="33" t="s">
        <v>196</v>
      </c>
      <c r="L654" s="33" t="s">
        <v>202</v>
      </c>
    </row>
    <row r="655" spans="1:12" x14ac:dyDescent="0.4">
      <c r="A655" s="4" t="s">
        <v>2644</v>
      </c>
      <c r="B655" s="33" t="s">
        <v>3005</v>
      </c>
      <c r="C655" s="33" t="s">
        <v>3040</v>
      </c>
      <c r="D655" s="33" t="s">
        <v>3044</v>
      </c>
      <c r="E655" s="33" t="s">
        <v>253</v>
      </c>
      <c r="F655" s="33" t="s">
        <v>3045</v>
      </c>
      <c r="G655" s="33" t="s">
        <v>3046</v>
      </c>
      <c r="H655" s="33" t="s">
        <v>3047</v>
      </c>
      <c r="I655" s="4" t="s">
        <v>202</v>
      </c>
      <c r="J655" s="33" t="s">
        <v>195</v>
      </c>
      <c r="K655" s="33" t="s">
        <v>196</v>
      </c>
      <c r="L655" s="33" t="s">
        <v>202</v>
      </c>
    </row>
    <row r="656" spans="1:12" x14ac:dyDescent="0.4">
      <c r="A656" s="4" t="s">
        <v>2644</v>
      </c>
      <c r="B656" s="33" t="s">
        <v>3005</v>
      </c>
      <c r="C656" s="33" t="s">
        <v>3040</v>
      </c>
      <c r="D656" s="33" t="s">
        <v>3048</v>
      </c>
      <c r="E656" s="33" t="s">
        <v>253</v>
      </c>
      <c r="F656" s="33" t="s">
        <v>3049</v>
      </c>
      <c r="G656" s="33" t="s">
        <v>3050</v>
      </c>
      <c r="H656" s="33" t="s">
        <v>3051</v>
      </c>
      <c r="I656" s="4" t="s">
        <v>202</v>
      </c>
      <c r="J656" s="33" t="s">
        <v>195</v>
      </c>
      <c r="K656" s="33" t="s">
        <v>196</v>
      </c>
      <c r="L656" s="33" t="s">
        <v>202</v>
      </c>
    </row>
    <row r="657" spans="1:12" ht="27" x14ac:dyDescent="0.4">
      <c r="A657" s="4" t="s">
        <v>2644</v>
      </c>
      <c r="B657" s="33" t="s">
        <v>3005</v>
      </c>
      <c r="C657" s="33" t="s">
        <v>3040</v>
      </c>
      <c r="D657" s="33" t="s">
        <v>3052</v>
      </c>
      <c r="E657" s="33" t="s">
        <v>253</v>
      </c>
      <c r="F657" s="33" t="s">
        <v>3053</v>
      </c>
      <c r="G657" s="33" t="s">
        <v>3054</v>
      </c>
      <c r="H657" s="33" t="s">
        <v>3055</v>
      </c>
      <c r="I657" s="4" t="s">
        <v>202</v>
      </c>
      <c r="J657" s="33" t="s">
        <v>601</v>
      </c>
      <c r="K657" s="33" t="s">
        <v>196</v>
      </c>
      <c r="L657" s="33" t="s">
        <v>334</v>
      </c>
    </row>
    <row r="658" spans="1:12" ht="27" x14ac:dyDescent="0.4">
      <c r="A658" s="4" t="s">
        <v>2644</v>
      </c>
      <c r="B658" s="33" t="s">
        <v>3005</v>
      </c>
      <c r="C658" s="33" t="s">
        <v>3040</v>
      </c>
      <c r="D658" s="33" t="s">
        <v>3056</v>
      </c>
      <c r="E658" s="33" t="s">
        <v>253</v>
      </c>
      <c r="F658" s="33" t="s">
        <v>3057</v>
      </c>
      <c r="G658" s="33" t="s">
        <v>3058</v>
      </c>
      <c r="H658" s="33" t="s">
        <v>3059</v>
      </c>
      <c r="I658" s="4" t="s">
        <v>202</v>
      </c>
      <c r="J658" s="33" t="s">
        <v>195</v>
      </c>
      <c r="K658" s="33" t="s">
        <v>3060</v>
      </c>
      <c r="L658" s="33" t="s">
        <v>197</v>
      </c>
    </row>
    <row r="659" spans="1:12" x14ac:dyDescent="0.4">
      <c r="A659" s="4" t="s">
        <v>2644</v>
      </c>
      <c r="B659" s="33" t="s">
        <v>3005</v>
      </c>
      <c r="C659" s="33" t="s">
        <v>3040</v>
      </c>
      <c r="D659" s="33" t="s">
        <v>3061</v>
      </c>
      <c r="E659" s="33" t="s">
        <v>253</v>
      </c>
      <c r="F659" s="33" t="s">
        <v>3062</v>
      </c>
      <c r="G659" s="33" t="s">
        <v>3063</v>
      </c>
      <c r="H659" s="33" t="s">
        <v>3064</v>
      </c>
      <c r="I659" s="4" t="s">
        <v>202</v>
      </c>
      <c r="J659" s="33" t="s">
        <v>296</v>
      </c>
      <c r="K659" s="33" t="s">
        <v>196</v>
      </c>
      <c r="L659" s="33" t="s">
        <v>202</v>
      </c>
    </row>
    <row r="660" spans="1:12" ht="54" x14ac:dyDescent="0.4">
      <c r="A660" s="4" t="s">
        <v>2644</v>
      </c>
      <c r="B660" s="33" t="s">
        <v>3005</v>
      </c>
      <c r="C660" s="33" t="s">
        <v>3040</v>
      </c>
      <c r="D660" s="33" t="s">
        <v>3065</v>
      </c>
      <c r="E660" s="33" t="s">
        <v>253</v>
      </c>
      <c r="F660" s="33" t="s">
        <v>3066</v>
      </c>
      <c r="G660" s="33" t="s">
        <v>3067</v>
      </c>
      <c r="H660" s="33" t="s">
        <v>3068</v>
      </c>
      <c r="I660" s="4" t="s">
        <v>202</v>
      </c>
      <c r="J660" s="33" t="s">
        <v>280</v>
      </c>
      <c r="K660" s="33" t="s">
        <v>1126</v>
      </c>
      <c r="L660" s="33" t="s">
        <v>197</v>
      </c>
    </row>
    <row r="661" spans="1:12" ht="27" x14ac:dyDescent="0.4">
      <c r="A661" s="4" t="s">
        <v>2644</v>
      </c>
      <c r="B661" s="33" t="s">
        <v>3005</v>
      </c>
      <c r="C661" s="33" t="s">
        <v>3040</v>
      </c>
      <c r="D661" s="33" t="s">
        <v>3069</v>
      </c>
      <c r="E661" s="33" t="s">
        <v>253</v>
      </c>
      <c r="F661" s="33" t="s">
        <v>3070</v>
      </c>
      <c r="G661" s="33" t="s">
        <v>3071</v>
      </c>
      <c r="H661" s="33" t="s">
        <v>3072</v>
      </c>
      <c r="I661" s="4" t="s">
        <v>202</v>
      </c>
      <c r="J661" s="33" t="s">
        <v>195</v>
      </c>
      <c r="K661" s="33" t="s">
        <v>196</v>
      </c>
      <c r="L661" s="33" t="s">
        <v>202</v>
      </c>
    </row>
    <row r="662" spans="1:12" ht="27" x14ac:dyDescent="0.4">
      <c r="A662" s="4" t="s">
        <v>2644</v>
      </c>
      <c r="B662" s="33" t="s">
        <v>3005</v>
      </c>
      <c r="C662" s="33" t="s">
        <v>3040</v>
      </c>
      <c r="D662" s="33" t="s">
        <v>3073</v>
      </c>
      <c r="E662" s="33" t="s">
        <v>253</v>
      </c>
      <c r="F662" s="33" t="s">
        <v>3074</v>
      </c>
      <c r="G662" s="33" t="s">
        <v>3075</v>
      </c>
      <c r="H662" s="33" t="s">
        <v>3076</v>
      </c>
      <c r="I662" s="4" t="s">
        <v>202</v>
      </c>
      <c r="J662" s="33" t="s">
        <v>2961</v>
      </c>
      <c r="K662" s="33" t="s">
        <v>3077</v>
      </c>
      <c r="L662" s="33" t="s">
        <v>317</v>
      </c>
    </row>
    <row r="663" spans="1:12" x14ac:dyDescent="0.4">
      <c r="A663" s="4" t="s">
        <v>2644</v>
      </c>
      <c r="B663" s="33" t="s">
        <v>3005</v>
      </c>
      <c r="C663" s="33" t="s">
        <v>3040</v>
      </c>
      <c r="D663" s="33" t="s">
        <v>3078</v>
      </c>
      <c r="E663" s="33" t="s">
        <v>253</v>
      </c>
      <c r="F663" s="33" t="s">
        <v>3079</v>
      </c>
      <c r="G663" s="33" t="s">
        <v>3009</v>
      </c>
      <c r="H663" s="33" t="s">
        <v>279</v>
      </c>
      <c r="I663" s="4" t="s">
        <v>202</v>
      </c>
      <c r="J663" s="33" t="s">
        <v>195</v>
      </c>
      <c r="K663" s="33" t="s">
        <v>196</v>
      </c>
      <c r="L663" s="33" t="s">
        <v>202</v>
      </c>
    </row>
    <row r="664" spans="1:12" ht="54" x14ac:dyDescent="0.4">
      <c r="A664" s="4" t="s">
        <v>2644</v>
      </c>
      <c r="B664" s="33" t="s">
        <v>3005</v>
      </c>
      <c r="C664" s="33" t="s">
        <v>3040</v>
      </c>
      <c r="D664" s="33" t="s">
        <v>3080</v>
      </c>
      <c r="E664" s="33" t="s">
        <v>253</v>
      </c>
      <c r="F664" s="33" t="s">
        <v>3081</v>
      </c>
      <c r="G664" s="33" t="s">
        <v>3043</v>
      </c>
      <c r="H664" s="33" t="s">
        <v>3082</v>
      </c>
      <c r="I664" s="4" t="s">
        <v>202</v>
      </c>
      <c r="J664" s="33" t="s">
        <v>3083</v>
      </c>
      <c r="K664" s="33" t="s">
        <v>543</v>
      </c>
      <c r="L664" s="33" t="s">
        <v>197</v>
      </c>
    </row>
    <row r="665" spans="1:12" ht="40.5" x14ac:dyDescent="0.4">
      <c r="A665" s="4" t="s">
        <v>2644</v>
      </c>
      <c r="B665" s="33" t="s">
        <v>3005</v>
      </c>
      <c r="C665" s="33" t="s">
        <v>3040</v>
      </c>
      <c r="D665" s="33" t="s">
        <v>3084</v>
      </c>
      <c r="E665" s="33" t="s">
        <v>253</v>
      </c>
      <c r="F665" s="33" t="s">
        <v>3085</v>
      </c>
      <c r="G665" s="33" t="s">
        <v>3086</v>
      </c>
      <c r="H665" s="33" t="s">
        <v>3087</v>
      </c>
      <c r="I665" s="4" t="s">
        <v>202</v>
      </c>
      <c r="J665" s="33" t="s">
        <v>601</v>
      </c>
      <c r="K665" s="33" t="s">
        <v>196</v>
      </c>
      <c r="L665" s="33" t="s">
        <v>334</v>
      </c>
    </row>
    <row r="666" spans="1:12" ht="27" x14ac:dyDescent="0.4">
      <c r="A666" s="4" t="s">
        <v>2644</v>
      </c>
      <c r="B666" s="33" t="s">
        <v>3005</v>
      </c>
      <c r="C666" s="33" t="s">
        <v>3040</v>
      </c>
      <c r="D666" s="33" t="s">
        <v>3088</v>
      </c>
      <c r="E666" s="33" t="s">
        <v>253</v>
      </c>
      <c r="F666" s="33" t="s">
        <v>3089</v>
      </c>
      <c r="G666" s="33" t="s">
        <v>3090</v>
      </c>
      <c r="H666" s="33" t="s">
        <v>664</v>
      </c>
      <c r="I666" s="4" t="s">
        <v>202</v>
      </c>
      <c r="J666" s="33" t="s">
        <v>601</v>
      </c>
      <c r="K666" s="33" t="s">
        <v>196</v>
      </c>
      <c r="L666" s="33" t="s">
        <v>334</v>
      </c>
    </row>
    <row r="667" spans="1:12" ht="27" x14ac:dyDescent="0.4">
      <c r="A667" s="4" t="s">
        <v>2644</v>
      </c>
      <c r="B667" s="33" t="s">
        <v>3005</v>
      </c>
      <c r="C667" s="33" t="s">
        <v>3040</v>
      </c>
      <c r="D667" s="33" t="s">
        <v>3091</v>
      </c>
      <c r="E667" s="33" t="s">
        <v>253</v>
      </c>
      <c r="F667" s="33" t="s">
        <v>3092</v>
      </c>
      <c r="G667" s="33" t="s">
        <v>3093</v>
      </c>
      <c r="H667" s="33" t="s">
        <v>3094</v>
      </c>
      <c r="I667" s="4" t="s">
        <v>202</v>
      </c>
      <c r="J667" s="33" t="s">
        <v>601</v>
      </c>
      <c r="K667" s="33" t="s">
        <v>196</v>
      </c>
      <c r="L667" s="33" t="s">
        <v>334</v>
      </c>
    </row>
    <row r="668" spans="1:12" ht="40.5" x14ac:dyDescent="0.4">
      <c r="A668" s="4" t="s">
        <v>2644</v>
      </c>
      <c r="B668" s="33" t="s">
        <v>3005</v>
      </c>
      <c r="C668" s="33" t="s">
        <v>3040</v>
      </c>
      <c r="D668" s="33" t="s">
        <v>3095</v>
      </c>
      <c r="E668" s="33" t="s">
        <v>253</v>
      </c>
      <c r="F668" s="33" t="s">
        <v>3096</v>
      </c>
      <c r="G668" s="33" t="s">
        <v>3093</v>
      </c>
      <c r="H668" s="33" t="s">
        <v>3097</v>
      </c>
      <c r="I668" s="4" t="s">
        <v>202</v>
      </c>
      <c r="J668" s="33" t="s">
        <v>601</v>
      </c>
      <c r="K668" s="33" t="s">
        <v>196</v>
      </c>
      <c r="L668" s="33" t="s">
        <v>334</v>
      </c>
    </row>
    <row r="669" spans="1:12" ht="27" x14ac:dyDescent="0.4">
      <c r="A669" s="4" t="s">
        <v>2644</v>
      </c>
      <c r="B669" s="33" t="s">
        <v>3005</v>
      </c>
      <c r="C669" s="33" t="s">
        <v>3040</v>
      </c>
      <c r="D669" s="33" t="s">
        <v>3098</v>
      </c>
      <c r="E669" s="33" t="s">
        <v>471</v>
      </c>
      <c r="F669" s="33" t="s">
        <v>3099</v>
      </c>
      <c r="G669" s="33" t="s">
        <v>3093</v>
      </c>
      <c r="H669" s="33" t="s">
        <v>3100</v>
      </c>
      <c r="I669" s="4" t="s">
        <v>202</v>
      </c>
      <c r="J669" s="33" t="s">
        <v>601</v>
      </c>
      <c r="K669" s="33" t="s">
        <v>196</v>
      </c>
      <c r="L669" s="33" t="s">
        <v>334</v>
      </c>
    </row>
    <row r="670" spans="1:12" ht="27" x14ac:dyDescent="0.4">
      <c r="A670" s="4" t="s">
        <v>2644</v>
      </c>
      <c r="B670" s="33" t="s">
        <v>3005</v>
      </c>
      <c r="C670" s="33" t="s">
        <v>3040</v>
      </c>
      <c r="D670" s="33" t="s">
        <v>3101</v>
      </c>
      <c r="E670" s="33" t="s">
        <v>253</v>
      </c>
      <c r="F670" s="33" t="s">
        <v>3102</v>
      </c>
      <c r="G670" s="33" t="s">
        <v>3046</v>
      </c>
      <c r="H670" s="33" t="s">
        <v>3103</v>
      </c>
      <c r="I670" s="4" t="s">
        <v>202</v>
      </c>
      <c r="J670" s="33" t="s">
        <v>601</v>
      </c>
      <c r="K670" s="33" t="s">
        <v>196</v>
      </c>
      <c r="L670" s="33" t="s">
        <v>334</v>
      </c>
    </row>
    <row r="671" spans="1:12" ht="27" x14ac:dyDescent="0.4">
      <c r="A671" s="4" t="s">
        <v>2644</v>
      </c>
      <c r="B671" s="33" t="s">
        <v>3005</v>
      </c>
      <c r="C671" s="33" t="s">
        <v>3040</v>
      </c>
      <c r="D671" s="33" t="s">
        <v>3104</v>
      </c>
      <c r="E671" s="33" t="s">
        <v>253</v>
      </c>
      <c r="F671" s="33" t="s">
        <v>3105</v>
      </c>
      <c r="G671" s="33" t="s">
        <v>3046</v>
      </c>
      <c r="H671" s="33" t="s">
        <v>3103</v>
      </c>
      <c r="I671" s="4" t="s">
        <v>202</v>
      </c>
      <c r="J671" s="33" t="s">
        <v>601</v>
      </c>
      <c r="K671" s="33" t="s">
        <v>196</v>
      </c>
      <c r="L671" s="33" t="s">
        <v>334</v>
      </c>
    </row>
    <row r="672" spans="1:12" ht="40.5" x14ac:dyDescent="0.4">
      <c r="A672" s="4" t="s">
        <v>2644</v>
      </c>
      <c r="B672" s="33" t="s">
        <v>3005</v>
      </c>
      <c r="C672" s="33" t="s">
        <v>3040</v>
      </c>
      <c r="D672" s="33" t="s">
        <v>3106</v>
      </c>
      <c r="E672" s="33" t="s">
        <v>253</v>
      </c>
      <c r="F672" s="33" t="s">
        <v>3107</v>
      </c>
      <c r="G672" s="33" t="s">
        <v>3108</v>
      </c>
      <c r="H672" s="33" t="s">
        <v>3109</v>
      </c>
      <c r="I672" s="4" t="s">
        <v>202</v>
      </c>
      <c r="J672" s="33" t="s">
        <v>195</v>
      </c>
      <c r="K672" s="33" t="s">
        <v>2414</v>
      </c>
      <c r="L672" s="33" t="s">
        <v>197</v>
      </c>
    </row>
    <row r="673" spans="1:12" ht="40.5" x14ac:dyDescent="0.4">
      <c r="A673" s="4" t="s">
        <v>2644</v>
      </c>
      <c r="B673" s="33" t="s">
        <v>3005</v>
      </c>
      <c r="C673" s="33" t="s">
        <v>3040</v>
      </c>
      <c r="D673" s="33" t="s">
        <v>3110</v>
      </c>
      <c r="E673" s="33" t="s">
        <v>253</v>
      </c>
      <c r="F673" s="33" t="s">
        <v>3111</v>
      </c>
      <c r="G673" s="33" t="s">
        <v>3112</v>
      </c>
      <c r="H673" s="33" t="s">
        <v>3109</v>
      </c>
      <c r="I673" s="4" t="s">
        <v>202</v>
      </c>
      <c r="J673" s="33" t="s">
        <v>195</v>
      </c>
      <c r="K673" s="33" t="s">
        <v>2414</v>
      </c>
      <c r="L673" s="33" t="s">
        <v>197</v>
      </c>
    </row>
    <row r="674" spans="1:12" ht="40.5" x14ac:dyDescent="0.4">
      <c r="A674" s="4" t="s">
        <v>2644</v>
      </c>
      <c r="B674" s="33" t="s">
        <v>3005</v>
      </c>
      <c r="C674" s="33" t="s">
        <v>3040</v>
      </c>
      <c r="D674" s="33" t="s">
        <v>3113</v>
      </c>
      <c r="E674" s="33" t="s">
        <v>253</v>
      </c>
      <c r="F674" s="33" t="s">
        <v>3114</v>
      </c>
      <c r="G674" s="33" t="s">
        <v>3115</v>
      </c>
      <c r="H674" s="33" t="s">
        <v>3116</v>
      </c>
      <c r="I674" s="4" t="s">
        <v>202</v>
      </c>
      <c r="J674" s="33" t="s">
        <v>195</v>
      </c>
      <c r="K674" s="33" t="s">
        <v>2414</v>
      </c>
      <c r="L674" s="33" t="s">
        <v>197</v>
      </c>
    </row>
    <row r="675" spans="1:12" ht="67.5" x14ac:dyDescent="0.4">
      <c r="A675" s="4" t="s">
        <v>2644</v>
      </c>
      <c r="B675" s="33" t="s">
        <v>3117</v>
      </c>
      <c r="C675" s="33" t="s">
        <v>3118</v>
      </c>
      <c r="D675" s="33" t="s">
        <v>3119</v>
      </c>
      <c r="E675" s="33" t="s">
        <v>253</v>
      </c>
      <c r="F675" s="33" t="s">
        <v>3120</v>
      </c>
      <c r="G675" s="33" t="s">
        <v>3121</v>
      </c>
      <c r="H675" s="33" t="s">
        <v>3122</v>
      </c>
      <c r="I675" s="4" t="s">
        <v>202</v>
      </c>
      <c r="J675" s="33" t="s">
        <v>3123</v>
      </c>
      <c r="K675" s="33" t="s">
        <v>233</v>
      </c>
      <c r="L675" s="33" t="s">
        <v>202</v>
      </c>
    </row>
    <row r="676" spans="1:12" ht="67.5" x14ac:dyDescent="0.4">
      <c r="A676" s="4" t="s">
        <v>2644</v>
      </c>
      <c r="B676" s="33" t="s">
        <v>3117</v>
      </c>
      <c r="C676" s="33" t="s">
        <v>3118</v>
      </c>
      <c r="D676" s="33" t="s">
        <v>3124</v>
      </c>
      <c r="E676" s="33" t="s">
        <v>253</v>
      </c>
      <c r="F676" s="33" t="s">
        <v>3125</v>
      </c>
      <c r="G676" s="33" t="s">
        <v>3126</v>
      </c>
      <c r="H676" s="33" t="s">
        <v>3127</v>
      </c>
      <c r="I676" s="4" t="s">
        <v>202</v>
      </c>
      <c r="J676" s="33" t="s">
        <v>3123</v>
      </c>
      <c r="K676" s="33" t="s">
        <v>233</v>
      </c>
      <c r="L676" s="33" t="s">
        <v>197</v>
      </c>
    </row>
    <row r="677" spans="1:12" ht="54" x14ac:dyDescent="0.4">
      <c r="A677" s="4" t="s">
        <v>2644</v>
      </c>
      <c r="B677" s="33" t="s">
        <v>3117</v>
      </c>
      <c r="C677" s="33" t="s">
        <v>3118</v>
      </c>
      <c r="D677" s="33" t="s">
        <v>3128</v>
      </c>
      <c r="E677" s="33" t="s">
        <v>253</v>
      </c>
      <c r="F677" s="33" t="s">
        <v>3129</v>
      </c>
      <c r="G677" s="33" t="s">
        <v>3130</v>
      </c>
      <c r="H677" s="33" t="s">
        <v>3131</v>
      </c>
      <c r="I677" s="4" t="s">
        <v>202</v>
      </c>
      <c r="J677" s="33" t="s">
        <v>3132</v>
      </c>
      <c r="K677" s="33" t="s">
        <v>233</v>
      </c>
      <c r="L677" s="33" t="s">
        <v>202</v>
      </c>
    </row>
    <row r="678" spans="1:12" ht="27" x14ac:dyDescent="0.4">
      <c r="A678" s="4" t="s">
        <v>2644</v>
      </c>
      <c r="B678" s="33" t="s">
        <v>3117</v>
      </c>
      <c r="C678" s="33" t="s">
        <v>3118</v>
      </c>
      <c r="D678" s="33" t="s">
        <v>3133</v>
      </c>
      <c r="E678" s="33" t="s">
        <v>253</v>
      </c>
      <c r="F678" s="33" t="s">
        <v>3134</v>
      </c>
      <c r="G678" s="33" t="s">
        <v>3135</v>
      </c>
      <c r="H678" s="33" t="s">
        <v>3136</v>
      </c>
      <c r="I678" s="4" t="s">
        <v>202</v>
      </c>
      <c r="J678" s="33" t="s">
        <v>262</v>
      </c>
      <c r="K678" s="33" t="s">
        <v>196</v>
      </c>
      <c r="L678" s="33" t="s">
        <v>438</v>
      </c>
    </row>
    <row r="679" spans="1:12" ht="54" x14ac:dyDescent="0.4">
      <c r="A679" s="4" t="s">
        <v>2644</v>
      </c>
      <c r="B679" s="33" t="s">
        <v>3117</v>
      </c>
      <c r="C679" s="33" t="s">
        <v>2885</v>
      </c>
      <c r="D679" s="33" t="s">
        <v>3137</v>
      </c>
      <c r="E679" s="33" t="s">
        <v>253</v>
      </c>
      <c r="F679" s="33" t="s">
        <v>3138</v>
      </c>
      <c r="G679" s="33" t="s">
        <v>3139</v>
      </c>
      <c r="H679" s="33" t="s">
        <v>3140</v>
      </c>
      <c r="I679" s="4" t="s">
        <v>202</v>
      </c>
      <c r="J679" s="33" t="s">
        <v>3132</v>
      </c>
      <c r="K679" s="33" t="s">
        <v>466</v>
      </c>
      <c r="L679" s="33" t="s">
        <v>438</v>
      </c>
    </row>
    <row r="680" spans="1:12" ht="27" x14ac:dyDescent="0.4">
      <c r="A680" s="4" t="s">
        <v>2644</v>
      </c>
      <c r="B680" s="33" t="s">
        <v>3117</v>
      </c>
      <c r="C680" s="33" t="s">
        <v>2885</v>
      </c>
      <c r="D680" s="33" t="s">
        <v>2973</v>
      </c>
      <c r="E680" s="33" t="s">
        <v>253</v>
      </c>
      <c r="F680" s="33" t="s">
        <v>2981</v>
      </c>
      <c r="G680" s="33" t="s">
        <v>3141</v>
      </c>
      <c r="H680" s="33" t="s">
        <v>3142</v>
      </c>
      <c r="I680" s="4" t="s">
        <v>202</v>
      </c>
      <c r="J680" s="33" t="s">
        <v>296</v>
      </c>
      <c r="K680" s="33" t="s">
        <v>3143</v>
      </c>
      <c r="L680" s="33" t="s">
        <v>202</v>
      </c>
    </row>
    <row r="681" spans="1:12" ht="54" x14ac:dyDescent="0.4">
      <c r="A681" s="4" t="s">
        <v>2644</v>
      </c>
      <c r="B681" s="33" t="s">
        <v>3117</v>
      </c>
      <c r="C681" s="33" t="s">
        <v>2885</v>
      </c>
      <c r="D681" s="33" t="s">
        <v>3144</v>
      </c>
      <c r="E681" s="33" t="s">
        <v>253</v>
      </c>
      <c r="F681" s="33" t="s">
        <v>3145</v>
      </c>
      <c r="G681" s="33" t="s">
        <v>3146</v>
      </c>
      <c r="H681" s="33" t="s">
        <v>3147</v>
      </c>
      <c r="I681" s="4" t="s">
        <v>202</v>
      </c>
      <c r="J681" s="33" t="s">
        <v>2988</v>
      </c>
      <c r="K681" s="33" t="s">
        <v>233</v>
      </c>
      <c r="L681" s="33" t="s">
        <v>202</v>
      </c>
    </row>
    <row r="682" spans="1:12" ht="54" x14ac:dyDescent="0.4">
      <c r="A682" s="4" t="s">
        <v>2644</v>
      </c>
      <c r="B682" s="33" t="s">
        <v>3117</v>
      </c>
      <c r="C682" s="33" t="s">
        <v>2885</v>
      </c>
      <c r="D682" s="33" t="s">
        <v>3148</v>
      </c>
      <c r="E682" s="33" t="s">
        <v>253</v>
      </c>
      <c r="F682" s="33" t="s">
        <v>3149</v>
      </c>
      <c r="G682" s="33" t="s">
        <v>3146</v>
      </c>
      <c r="H682" s="33" t="s">
        <v>3147</v>
      </c>
      <c r="I682" s="4" t="s">
        <v>202</v>
      </c>
      <c r="J682" s="33" t="s">
        <v>2988</v>
      </c>
      <c r="K682" s="33" t="s">
        <v>233</v>
      </c>
      <c r="L682" s="33" t="s">
        <v>202</v>
      </c>
    </row>
    <row r="683" spans="1:12" ht="54" x14ac:dyDescent="0.4">
      <c r="A683" s="4" t="s">
        <v>2644</v>
      </c>
      <c r="B683" s="33" t="s">
        <v>3117</v>
      </c>
      <c r="C683" s="33" t="s">
        <v>3150</v>
      </c>
      <c r="D683" s="33" t="s">
        <v>3151</v>
      </c>
      <c r="E683" s="33" t="s">
        <v>253</v>
      </c>
      <c r="F683" s="33" t="s">
        <v>3152</v>
      </c>
      <c r="G683" s="33" t="s">
        <v>3153</v>
      </c>
      <c r="H683" s="33" t="s">
        <v>3154</v>
      </c>
      <c r="I683" s="4" t="s">
        <v>202</v>
      </c>
      <c r="J683" s="33" t="s">
        <v>3132</v>
      </c>
      <c r="K683" s="33" t="s">
        <v>196</v>
      </c>
      <c r="L683" s="33" t="s">
        <v>202</v>
      </c>
    </row>
    <row r="684" spans="1:12" ht="27" x14ac:dyDescent="0.4">
      <c r="A684" s="4" t="s">
        <v>2644</v>
      </c>
      <c r="B684" s="33" t="s">
        <v>3117</v>
      </c>
      <c r="C684" s="33" t="s">
        <v>3150</v>
      </c>
      <c r="D684" s="33" t="s">
        <v>3155</v>
      </c>
      <c r="E684" s="33" t="s">
        <v>253</v>
      </c>
      <c r="F684" s="33" t="s">
        <v>3156</v>
      </c>
      <c r="G684" s="33" t="s">
        <v>3157</v>
      </c>
      <c r="H684" s="33" t="s">
        <v>3158</v>
      </c>
      <c r="I684" s="4" t="s">
        <v>202</v>
      </c>
      <c r="J684" s="33" t="s">
        <v>296</v>
      </c>
      <c r="K684" s="33" t="s">
        <v>196</v>
      </c>
      <c r="L684" s="33" t="s">
        <v>438</v>
      </c>
    </row>
    <row r="685" spans="1:12" ht="27" x14ac:dyDescent="0.4">
      <c r="A685" s="4" t="s">
        <v>2644</v>
      </c>
      <c r="B685" s="33" t="s">
        <v>3117</v>
      </c>
      <c r="C685" s="33" t="s">
        <v>3150</v>
      </c>
      <c r="D685" s="33" t="s">
        <v>3159</v>
      </c>
      <c r="E685" s="33" t="s">
        <v>253</v>
      </c>
      <c r="F685" s="33" t="s">
        <v>3160</v>
      </c>
      <c r="G685" s="33" t="s">
        <v>3161</v>
      </c>
      <c r="H685" s="33" t="s">
        <v>3162</v>
      </c>
      <c r="I685" s="4" t="s">
        <v>202</v>
      </c>
      <c r="J685" s="33" t="s">
        <v>296</v>
      </c>
      <c r="K685" s="33" t="s">
        <v>196</v>
      </c>
      <c r="L685" s="33" t="s">
        <v>202</v>
      </c>
    </row>
    <row r="686" spans="1:12" ht="27" x14ac:dyDescent="0.4">
      <c r="A686" s="4" t="s">
        <v>2644</v>
      </c>
      <c r="B686" s="33" t="s">
        <v>3117</v>
      </c>
      <c r="C686" s="33" t="s">
        <v>3150</v>
      </c>
      <c r="D686" s="33" t="s">
        <v>3163</v>
      </c>
      <c r="E686" s="33" t="s">
        <v>253</v>
      </c>
      <c r="F686" s="33" t="s">
        <v>3164</v>
      </c>
      <c r="G686" s="33" t="s">
        <v>3165</v>
      </c>
      <c r="H686" s="33" t="s">
        <v>3166</v>
      </c>
      <c r="I686" s="4" t="s">
        <v>202</v>
      </c>
      <c r="J686" s="33" t="s">
        <v>262</v>
      </c>
      <c r="K686" s="33" t="s">
        <v>196</v>
      </c>
      <c r="L686" s="33" t="s">
        <v>202</v>
      </c>
    </row>
    <row r="687" spans="1:12" x14ac:dyDescent="0.4">
      <c r="A687" s="4" t="s">
        <v>2644</v>
      </c>
      <c r="B687" s="33" t="s">
        <v>3167</v>
      </c>
      <c r="C687" s="33" t="s">
        <v>3118</v>
      </c>
      <c r="D687" s="33" t="s">
        <v>3168</v>
      </c>
      <c r="E687" s="33" t="s">
        <v>253</v>
      </c>
      <c r="F687" s="33" t="s">
        <v>3169</v>
      </c>
      <c r="G687" s="33" t="s">
        <v>3170</v>
      </c>
      <c r="H687" s="33" t="s">
        <v>3171</v>
      </c>
      <c r="I687" s="4" t="s">
        <v>202</v>
      </c>
      <c r="J687" s="33" t="s">
        <v>195</v>
      </c>
      <c r="K687" s="33" t="s">
        <v>257</v>
      </c>
      <c r="L687" s="33" t="s">
        <v>202</v>
      </c>
    </row>
    <row r="688" spans="1:12" x14ac:dyDescent="0.4">
      <c r="A688" s="4" t="s">
        <v>2644</v>
      </c>
      <c r="B688" s="33" t="s">
        <v>3167</v>
      </c>
      <c r="C688" s="33" t="s">
        <v>3118</v>
      </c>
      <c r="D688" s="33" t="s">
        <v>3172</v>
      </c>
      <c r="E688" s="33" t="s">
        <v>253</v>
      </c>
      <c r="F688" s="33" t="s">
        <v>3173</v>
      </c>
      <c r="G688" s="33" t="s">
        <v>3174</v>
      </c>
      <c r="H688" s="33" t="s">
        <v>3175</v>
      </c>
      <c r="I688" s="4" t="s">
        <v>202</v>
      </c>
      <c r="J688" s="33" t="s">
        <v>195</v>
      </c>
      <c r="K688" s="33" t="s">
        <v>257</v>
      </c>
      <c r="L688" s="33" t="s">
        <v>197</v>
      </c>
    </row>
    <row r="689" spans="1:12" ht="54" x14ac:dyDescent="0.4">
      <c r="A689" s="4" t="s">
        <v>2644</v>
      </c>
      <c r="B689" s="33" t="s">
        <v>3167</v>
      </c>
      <c r="C689" s="33" t="s">
        <v>3118</v>
      </c>
      <c r="D689" s="33" t="s">
        <v>654</v>
      </c>
      <c r="E689" s="33" t="s">
        <v>253</v>
      </c>
      <c r="F689" s="33" t="s">
        <v>3176</v>
      </c>
      <c r="G689" s="33" t="s">
        <v>656</v>
      </c>
      <c r="H689" s="33" t="s">
        <v>3177</v>
      </c>
      <c r="I689" s="4" t="s">
        <v>202</v>
      </c>
      <c r="J689" s="33" t="s">
        <v>1857</v>
      </c>
      <c r="K689" s="33" t="s">
        <v>672</v>
      </c>
      <c r="L689" s="33" t="s">
        <v>202</v>
      </c>
    </row>
    <row r="690" spans="1:12" x14ac:dyDescent="0.4">
      <c r="A690" s="4" t="s">
        <v>2644</v>
      </c>
      <c r="B690" s="33" t="s">
        <v>3167</v>
      </c>
      <c r="C690" s="33" t="s">
        <v>3118</v>
      </c>
      <c r="D690" s="33" t="s">
        <v>3178</v>
      </c>
      <c r="E690" s="33" t="s">
        <v>253</v>
      </c>
      <c r="F690" s="33" t="s">
        <v>3179</v>
      </c>
      <c r="G690" s="33" t="s">
        <v>3180</v>
      </c>
      <c r="H690" s="33" t="s">
        <v>3181</v>
      </c>
      <c r="I690" s="4" t="s">
        <v>202</v>
      </c>
      <c r="J690" s="33" t="s">
        <v>437</v>
      </c>
      <c r="K690" s="33" t="s">
        <v>672</v>
      </c>
      <c r="L690" s="33" t="s">
        <v>202</v>
      </c>
    </row>
    <row r="691" spans="1:12" ht="27" x14ac:dyDescent="0.4">
      <c r="A691" s="4" t="s">
        <v>2644</v>
      </c>
      <c r="B691" s="33" t="s">
        <v>3167</v>
      </c>
      <c r="C691" s="33" t="s">
        <v>3182</v>
      </c>
      <c r="D691" s="33" t="s">
        <v>3183</v>
      </c>
      <c r="E691" s="33" t="s">
        <v>253</v>
      </c>
      <c r="F691" s="33" t="s">
        <v>3184</v>
      </c>
      <c r="G691" s="33" t="s">
        <v>1705</v>
      </c>
      <c r="H691" s="33" t="s">
        <v>3185</v>
      </c>
      <c r="I691" s="4" t="s">
        <v>202</v>
      </c>
      <c r="J691" s="33" t="s">
        <v>195</v>
      </c>
      <c r="K691" s="33" t="s">
        <v>257</v>
      </c>
      <c r="L691" s="33" t="s">
        <v>579</v>
      </c>
    </row>
    <row r="692" spans="1:12" ht="27" x14ac:dyDescent="0.4">
      <c r="A692" s="4" t="s">
        <v>2644</v>
      </c>
      <c r="B692" s="33" t="s">
        <v>3167</v>
      </c>
      <c r="C692" s="33" t="s">
        <v>3186</v>
      </c>
      <c r="D692" s="33" t="s">
        <v>2890</v>
      </c>
      <c r="E692" s="33" t="s">
        <v>253</v>
      </c>
      <c r="F692" s="33" t="s">
        <v>3187</v>
      </c>
      <c r="G692" s="33" t="s">
        <v>3141</v>
      </c>
      <c r="H692" s="33" t="s">
        <v>3188</v>
      </c>
      <c r="I692" s="4" t="s">
        <v>202</v>
      </c>
      <c r="J692" s="33" t="s">
        <v>195</v>
      </c>
      <c r="K692" s="33" t="s">
        <v>196</v>
      </c>
      <c r="L692" s="33" t="s">
        <v>202</v>
      </c>
    </row>
    <row r="693" spans="1:12" ht="54" x14ac:dyDescent="0.4">
      <c r="A693" s="4" t="s">
        <v>2644</v>
      </c>
      <c r="B693" s="33" t="s">
        <v>3167</v>
      </c>
      <c r="C693" s="33" t="s">
        <v>3186</v>
      </c>
      <c r="D693" s="33" t="s">
        <v>3189</v>
      </c>
      <c r="E693" s="33" t="s">
        <v>253</v>
      </c>
      <c r="F693" s="33" t="s">
        <v>3190</v>
      </c>
      <c r="G693" s="33" t="s">
        <v>3191</v>
      </c>
      <c r="H693" s="33" t="s">
        <v>3192</v>
      </c>
      <c r="I693" s="4" t="s">
        <v>202</v>
      </c>
      <c r="J693" s="33" t="s">
        <v>280</v>
      </c>
      <c r="K693" s="33" t="s">
        <v>233</v>
      </c>
      <c r="L693" s="33" t="s">
        <v>202</v>
      </c>
    </row>
    <row r="694" spans="1:12" x14ac:dyDescent="0.4">
      <c r="A694" s="4" t="s">
        <v>2644</v>
      </c>
      <c r="B694" s="33" t="s">
        <v>3167</v>
      </c>
      <c r="C694" s="33" t="s">
        <v>3193</v>
      </c>
      <c r="D694" s="33" t="s">
        <v>3194</v>
      </c>
      <c r="E694" s="33" t="s">
        <v>253</v>
      </c>
      <c r="F694" s="33" t="s">
        <v>3195</v>
      </c>
      <c r="G694" s="33" t="s">
        <v>3196</v>
      </c>
      <c r="H694" s="33" t="s">
        <v>3197</v>
      </c>
      <c r="I694" s="4" t="s">
        <v>202</v>
      </c>
      <c r="J694" s="33" t="s">
        <v>195</v>
      </c>
      <c r="K694" s="33" t="s">
        <v>3143</v>
      </c>
    </row>
    <row r="695" spans="1:12" ht="27" x14ac:dyDescent="0.4">
      <c r="A695" s="4" t="s">
        <v>2644</v>
      </c>
      <c r="B695" s="33" t="s">
        <v>3167</v>
      </c>
      <c r="C695" s="33" t="s">
        <v>3193</v>
      </c>
      <c r="D695" s="33" t="s">
        <v>3198</v>
      </c>
      <c r="E695" s="33" t="s">
        <v>253</v>
      </c>
      <c r="F695" s="33" t="s">
        <v>3199</v>
      </c>
      <c r="G695" s="33" t="s">
        <v>3200</v>
      </c>
      <c r="H695" s="33" t="s">
        <v>3201</v>
      </c>
      <c r="I695" s="4" t="s">
        <v>202</v>
      </c>
      <c r="J695" s="33" t="s">
        <v>195</v>
      </c>
      <c r="K695" s="33" t="s">
        <v>196</v>
      </c>
    </row>
    <row r="696" spans="1:12" x14ac:dyDescent="0.4">
      <c r="A696" s="4" t="s">
        <v>2644</v>
      </c>
      <c r="B696" s="33" t="s">
        <v>3167</v>
      </c>
      <c r="C696" s="33" t="s">
        <v>3193</v>
      </c>
      <c r="D696" s="33" t="s">
        <v>3202</v>
      </c>
      <c r="E696" s="33" t="s">
        <v>253</v>
      </c>
      <c r="F696" s="33" t="s">
        <v>3203</v>
      </c>
      <c r="G696" s="33" t="s">
        <v>3204</v>
      </c>
      <c r="H696" s="33" t="s">
        <v>3205</v>
      </c>
      <c r="I696" s="4" t="s">
        <v>202</v>
      </c>
      <c r="J696" s="33" t="s">
        <v>195</v>
      </c>
      <c r="K696" s="33" t="s">
        <v>196</v>
      </c>
      <c r="L696" s="33" t="s">
        <v>197</v>
      </c>
    </row>
    <row r="697" spans="1:12" ht="54" x14ac:dyDescent="0.4">
      <c r="A697" s="4" t="s">
        <v>2644</v>
      </c>
      <c r="B697" s="33" t="s">
        <v>3167</v>
      </c>
      <c r="C697" s="33" t="s">
        <v>3193</v>
      </c>
      <c r="D697" s="33" t="s">
        <v>3206</v>
      </c>
      <c r="E697" s="33" t="s">
        <v>253</v>
      </c>
      <c r="F697" s="33" t="s">
        <v>3207</v>
      </c>
      <c r="G697" s="33" t="s">
        <v>3208</v>
      </c>
      <c r="H697" s="33" t="s">
        <v>3192</v>
      </c>
      <c r="I697" s="4" t="s">
        <v>202</v>
      </c>
      <c r="J697" s="33" t="s">
        <v>280</v>
      </c>
      <c r="K697" s="33" t="s">
        <v>233</v>
      </c>
      <c r="L697" s="33" t="s">
        <v>202</v>
      </c>
    </row>
    <row r="698" spans="1:12" ht="27" x14ac:dyDescent="0.4">
      <c r="A698" s="4" t="s">
        <v>2644</v>
      </c>
      <c r="B698" s="33" t="s">
        <v>3209</v>
      </c>
      <c r="D698" s="33" t="s">
        <v>3210</v>
      </c>
      <c r="E698" s="33" t="s">
        <v>253</v>
      </c>
      <c r="F698" s="33" t="s">
        <v>3211</v>
      </c>
      <c r="G698" s="33" t="s">
        <v>3212</v>
      </c>
      <c r="H698" s="33" t="s">
        <v>3213</v>
      </c>
      <c r="I698" s="4" t="s">
        <v>202</v>
      </c>
      <c r="J698" s="33" t="s">
        <v>648</v>
      </c>
      <c r="K698" s="33" t="s">
        <v>196</v>
      </c>
      <c r="L698" s="33" t="s">
        <v>202</v>
      </c>
    </row>
    <row r="699" spans="1:12" ht="27" x14ac:dyDescent="0.4">
      <c r="A699" s="4" t="s">
        <v>2644</v>
      </c>
      <c r="B699" s="33" t="s">
        <v>3209</v>
      </c>
      <c r="D699" s="33" t="s">
        <v>3214</v>
      </c>
      <c r="E699" s="33" t="s">
        <v>253</v>
      </c>
      <c r="F699" s="33" t="s">
        <v>3215</v>
      </c>
      <c r="G699" s="33" t="s">
        <v>473</v>
      </c>
      <c r="H699" s="33" t="s">
        <v>237</v>
      </c>
      <c r="I699" s="4" t="s">
        <v>202</v>
      </c>
      <c r="J699" s="33" t="s">
        <v>437</v>
      </c>
      <c r="K699" s="33" t="s">
        <v>1520</v>
      </c>
      <c r="L699" s="33" t="s">
        <v>202</v>
      </c>
    </row>
    <row r="700" spans="1:12" ht="27" x14ac:dyDescent="0.4">
      <c r="A700" s="4" t="s">
        <v>2644</v>
      </c>
      <c r="B700" s="33" t="s">
        <v>3216</v>
      </c>
      <c r="D700" s="33" t="s">
        <v>3217</v>
      </c>
      <c r="E700" s="33" t="s">
        <v>253</v>
      </c>
      <c r="F700" s="33" t="s">
        <v>3218</v>
      </c>
      <c r="G700" s="33" t="s">
        <v>3212</v>
      </c>
      <c r="H700" s="33" t="s">
        <v>3219</v>
      </c>
      <c r="I700" s="4" t="s">
        <v>202</v>
      </c>
      <c r="J700" s="33" t="s">
        <v>648</v>
      </c>
      <c r="K700" s="33" t="s">
        <v>196</v>
      </c>
      <c r="L700" s="33" t="s">
        <v>202</v>
      </c>
    </row>
    <row r="701" spans="1:12" ht="27" x14ac:dyDescent="0.4">
      <c r="A701" s="4" t="s">
        <v>3220</v>
      </c>
      <c r="B701" s="33" t="s">
        <v>3221</v>
      </c>
      <c r="C701" s="33" t="s">
        <v>3222</v>
      </c>
      <c r="D701" s="33" t="s">
        <v>3223</v>
      </c>
      <c r="E701" s="33" t="s">
        <v>253</v>
      </c>
      <c r="F701" s="33" t="s">
        <v>3224</v>
      </c>
      <c r="G701" s="33" t="s">
        <v>3225</v>
      </c>
      <c r="H701" s="33" t="s">
        <v>3226</v>
      </c>
      <c r="I701" s="4" t="s">
        <v>202</v>
      </c>
      <c r="J701" s="33" t="s">
        <v>195</v>
      </c>
      <c r="K701" s="33" t="s">
        <v>3227</v>
      </c>
      <c r="L701" s="33" t="s">
        <v>197</v>
      </c>
    </row>
    <row r="702" spans="1:12" ht="27" x14ac:dyDescent="0.4">
      <c r="A702" s="4" t="s">
        <v>3220</v>
      </c>
      <c r="B702" s="33" t="s">
        <v>3221</v>
      </c>
      <c r="C702" s="33" t="s">
        <v>3222</v>
      </c>
      <c r="D702" s="33" t="s">
        <v>3228</v>
      </c>
      <c r="E702" s="33" t="s">
        <v>253</v>
      </c>
      <c r="F702" s="33" t="s">
        <v>3229</v>
      </c>
      <c r="G702" s="33" t="s">
        <v>3230</v>
      </c>
      <c r="H702" s="33" t="s">
        <v>3231</v>
      </c>
      <c r="I702" s="4" t="s">
        <v>202</v>
      </c>
      <c r="J702" s="33" t="s">
        <v>195</v>
      </c>
      <c r="K702" s="33" t="s">
        <v>3232</v>
      </c>
      <c r="L702" s="33" t="s">
        <v>197</v>
      </c>
    </row>
    <row r="703" spans="1:12" ht="40.5" x14ac:dyDescent="0.4">
      <c r="A703" s="4" t="s">
        <v>3233</v>
      </c>
      <c r="B703" s="33" t="s">
        <v>3234</v>
      </c>
      <c r="C703" s="33" t="s">
        <v>3235</v>
      </c>
      <c r="D703" s="33" t="s">
        <v>3236</v>
      </c>
      <c r="E703" s="33" t="s">
        <v>3233</v>
      </c>
      <c r="F703" s="33" t="s">
        <v>3237</v>
      </c>
      <c r="G703" s="33" t="s">
        <v>3238</v>
      </c>
      <c r="H703" s="33" t="s">
        <v>3239</v>
      </c>
      <c r="I703" s="4" t="s">
        <v>194</v>
      </c>
      <c r="J703" s="33" t="s">
        <v>437</v>
      </c>
      <c r="K703" s="33" t="s">
        <v>196</v>
      </c>
      <c r="L703" s="33" t="s">
        <v>197</v>
      </c>
    </row>
    <row r="704" spans="1:12" x14ac:dyDescent="0.4">
      <c r="A704" s="4" t="s">
        <v>3233</v>
      </c>
      <c r="B704" s="33" t="s">
        <v>3234</v>
      </c>
      <c r="C704" s="33" t="s">
        <v>3235</v>
      </c>
      <c r="D704" s="33" t="s">
        <v>3240</v>
      </c>
      <c r="E704" s="33" t="s">
        <v>3233</v>
      </c>
      <c r="F704" s="33" t="s">
        <v>3241</v>
      </c>
      <c r="G704" s="33" t="s">
        <v>200</v>
      </c>
      <c r="H704" s="33" t="s">
        <v>3242</v>
      </c>
      <c r="I704" s="4" t="s">
        <v>202</v>
      </c>
      <c r="J704" s="33" t="s">
        <v>195</v>
      </c>
      <c r="K704" s="33" t="s">
        <v>196</v>
      </c>
    </row>
    <row r="705" spans="1:12" ht="54" x14ac:dyDescent="0.4">
      <c r="A705" s="4" t="s">
        <v>3233</v>
      </c>
      <c r="B705" s="33" t="s">
        <v>3234</v>
      </c>
      <c r="C705" s="33" t="s">
        <v>3235</v>
      </c>
      <c r="D705" s="33" t="s">
        <v>3243</v>
      </c>
      <c r="E705" s="33" t="s">
        <v>3244</v>
      </c>
      <c r="F705" s="33" t="s">
        <v>3245</v>
      </c>
      <c r="G705" s="33" t="s">
        <v>3246</v>
      </c>
      <c r="H705" s="33" t="s">
        <v>3247</v>
      </c>
      <c r="I705" s="4" t="s">
        <v>202</v>
      </c>
      <c r="J705" s="33" t="s">
        <v>3248</v>
      </c>
      <c r="K705" s="33" t="s">
        <v>1092</v>
      </c>
      <c r="L705" s="33" t="s">
        <v>317</v>
      </c>
    </row>
    <row r="706" spans="1:12" ht="54" x14ac:dyDescent="0.4">
      <c r="A706" s="4" t="s">
        <v>3233</v>
      </c>
      <c r="B706" s="33" t="s">
        <v>3234</v>
      </c>
      <c r="C706" s="33" t="s">
        <v>3235</v>
      </c>
      <c r="D706" s="33" t="s">
        <v>3249</v>
      </c>
      <c r="E706" s="33" t="s">
        <v>3250</v>
      </c>
      <c r="F706" s="33" t="s">
        <v>3251</v>
      </c>
      <c r="G706" s="33" t="s">
        <v>3252</v>
      </c>
      <c r="H706" s="33" t="s">
        <v>3253</v>
      </c>
      <c r="I706" s="4" t="s">
        <v>202</v>
      </c>
      <c r="J706" s="33" t="s">
        <v>415</v>
      </c>
      <c r="K706" s="33" t="s">
        <v>1139</v>
      </c>
      <c r="L706" s="33" t="s">
        <v>197</v>
      </c>
    </row>
    <row r="707" spans="1:12" ht="54" x14ac:dyDescent="0.4">
      <c r="A707" s="4" t="s">
        <v>3233</v>
      </c>
      <c r="B707" s="33" t="s">
        <v>3234</v>
      </c>
      <c r="C707" s="33" t="s">
        <v>3235</v>
      </c>
      <c r="D707" s="33" t="s">
        <v>3254</v>
      </c>
      <c r="E707" s="33" t="s">
        <v>3250</v>
      </c>
      <c r="F707" s="33" t="s">
        <v>3255</v>
      </c>
      <c r="G707" s="33" t="s">
        <v>3256</v>
      </c>
      <c r="H707" s="33" t="s">
        <v>3257</v>
      </c>
      <c r="I707" s="4" t="s">
        <v>202</v>
      </c>
      <c r="J707" s="33" t="s">
        <v>1857</v>
      </c>
      <c r="K707" s="33" t="s">
        <v>1139</v>
      </c>
    </row>
    <row r="708" spans="1:12" ht="54" x14ac:dyDescent="0.4">
      <c r="A708" s="4" t="s">
        <v>3233</v>
      </c>
      <c r="B708" s="33" t="s">
        <v>3234</v>
      </c>
      <c r="C708" s="33" t="s">
        <v>3235</v>
      </c>
      <c r="D708" s="33" t="s">
        <v>3258</v>
      </c>
      <c r="E708" s="33" t="s">
        <v>3250</v>
      </c>
      <c r="F708" s="33" t="s">
        <v>3259</v>
      </c>
      <c r="G708" s="33" t="s">
        <v>3260</v>
      </c>
      <c r="H708" s="33" t="s">
        <v>1106</v>
      </c>
      <c r="I708" s="4" t="s">
        <v>202</v>
      </c>
      <c r="J708" s="33" t="s">
        <v>1857</v>
      </c>
      <c r="K708" s="33" t="s">
        <v>3261</v>
      </c>
    </row>
    <row r="709" spans="1:12" x14ac:dyDescent="0.4">
      <c r="A709" s="4" t="s">
        <v>3233</v>
      </c>
      <c r="B709" s="33" t="s">
        <v>3234</v>
      </c>
      <c r="C709" s="33" t="s">
        <v>3235</v>
      </c>
      <c r="D709" s="33" t="s">
        <v>3262</v>
      </c>
      <c r="E709" s="33" t="s">
        <v>3250</v>
      </c>
      <c r="F709" s="33" t="s">
        <v>3263</v>
      </c>
      <c r="G709" s="33" t="s">
        <v>3264</v>
      </c>
      <c r="H709" s="33" t="s">
        <v>248</v>
      </c>
      <c r="I709" s="4" t="s">
        <v>202</v>
      </c>
      <c r="J709" s="33" t="s">
        <v>195</v>
      </c>
      <c r="K709" s="33" t="s">
        <v>1126</v>
      </c>
      <c r="L709" s="33" t="s">
        <v>202</v>
      </c>
    </row>
    <row r="710" spans="1:12" ht="54" x14ac:dyDescent="0.4">
      <c r="A710" s="4" t="s">
        <v>3233</v>
      </c>
      <c r="B710" s="33" t="s">
        <v>3234</v>
      </c>
      <c r="C710" s="33" t="s">
        <v>3235</v>
      </c>
      <c r="D710" s="33" t="s">
        <v>3265</v>
      </c>
      <c r="E710" s="33" t="s">
        <v>3250</v>
      </c>
      <c r="F710" s="33" t="s">
        <v>3266</v>
      </c>
      <c r="G710" s="33" t="s">
        <v>3267</v>
      </c>
      <c r="H710" s="33" t="s">
        <v>3268</v>
      </c>
      <c r="I710" s="4" t="s">
        <v>202</v>
      </c>
      <c r="J710" s="33" t="s">
        <v>2086</v>
      </c>
      <c r="K710" s="33" t="s">
        <v>2345</v>
      </c>
      <c r="L710" s="33" t="s">
        <v>311</v>
      </c>
    </row>
    <row r="711" spans="1:12" x14ac:dyDescent="0.4">
      <c r="A711" s="4" t="s">
        <v>3233</v>
      </c>
      <c r="B711" s="33" t="s">
        <v>3234</v>
      </c>
      <c r="C711" s="33" t="s">
        <v>3150</v>
      </c>
      <c r="D711" s="33" t="s">
        <v>3269</v>
      </c>
      <c r="E711" s="33" t="s">
        <v>3233</v>
      </c>
      <c r="F711" s="33" t="s">
        <v>3270</v>
      </c>
      <c r="G711" s="33" t="s">
        <v>3271</v>
      </c>
      <c r="H711" s="33" t="s">
        <v>3272</v>
      </c>
      <c r="I711" s="4" t="s">
        <v>202</v>
      </c>
      <c r="J711" s="33" t="s">
        <v>195</v>
      </c>
      <c r="K711" s="33" t="s">
        <v>196</v>
      </c>
      <c r="L711" s="33" t="s">
        <v>197</v>
      </c>
    </row>
    <row r="712" spans="1:12" ht="27" x14ac:dyDescent="0.4">
      <c r="A712" s="4" t="s">
        <v>3233</v>
      </c>
      <c r="B712" s="33" t="s">
        <v>3234</v>
      </c>
      <c r="C712" s="33" t="s">
        <v>3150</v>
      </c>
      <c r="D712" s="33" t="s">
        <v>3273</v>
      </c>
      <c r="E712" s="33" t="s">
        <v>3233</v>
      </c>
      <c r="F712" s="33" t="s">
        <v>3274</v>
      </c>
      <c r="G712" s="33" t="s">
        <v>3275</v>
      </c>
      <c r="H712" s="33" t="s">
        <v>3276</v>
      </c>
      <c r="I712" s="4" t="s">
        <v>202</v>
      </c>
      <c r="J712" s="33" t="s">
        <v>437</v>
      </c>
      <c r="K712" s="33" t="s">
        <v>3277</v>
      </c>
    </row>
    <row r="713" spans="1:12" x14ac:dyDescent="0.4">
      <c r="A713" s="4" t="s">
        <v>3233</v>
      </c>
      <c r="B713" s="33" t="s">
        <v>3278</v>
      </c>
      <c r="C713" s="33" t="s">
        <v>3279</v>
      </c>
      <c r="D713" s="33" t="s">
        <v>3280</v>
      </c>
      <c r="E713" s="33" t="s">
        <v>3233</v>
      </c>
      <c r="F713" s="33" t="s">
        <v>3281</v>
      </c>
      <c r="G713" s="33" t="s">
        <v>3282</v>
      </c>
      <c r="H713" s="33" t="s">
        <v>3283</v>
      </c>
      <c r="I713" s="4" t="s">
        <v>202</v>
      </c>
      <c r="J713" s="33" t="s">
        <v>648</v>
      </c>
      <c r="K713" s="33" t="s">
        <v>196</v>
      </c>
      <c r="L713" s="33" t="s">
        <v>202</v>
      </c>
    </row>
    <row r="714" spans="1:12" ht="27" x14ac:dyDescent="0.4">
      <c r="A714" s="4" t="s">
        <v>3233</v>
      </c>
      <c r="B714" s="33" t="s">
        <v>3278</v>
      </c>
      <c r="C714" s="33" t="s">
        <v>3279</v>
      </c>
      <c r="D714" s="33" t="s">
        <v>3284</v>
      </c>
      <c r="E714" s="33" t="s">
        <v>3233</v>
      </c>
      <c r="F714" s="33" t="s">
        <v>3285</v>
      </c>
      <c r="G714" s="33" t="s">
        <v>3286</v>
      </c>
      <c r="H714" s="33" t="s">
        <v>3287</v>
      </c>
      <c r="I714" s="4" t="s">
        <v>202</v>
      </c>
      <c r="J714" s="33" t="s">
        <v>195</v>
      </c>
      <c r="K714" s="33" t="s">
        <v>196</v>
      </c>
      <c r="L714" s="33" t="s">
        <v>202</v>
      </c>
    </row>
    <row r="715" spans="1:12" x14ac:dyDescent="0.4">
      <c r="A715" s="4" t="s">
        <v>3233</v>
      </c>
      <c r="B715" s="33" t="s">
        <v>3278</v>
      </c>
      <c r="C715" s="33" t="s">
        <v>3279</v>
      </c>
      <c r="D715" s="33" t="s">
        <v>3288</v>
      </c>
      <c r="E715" s="33" t="s">
        <v>3233</v>
      </c>
      <c r="F715" s="33" t="s">
        <v>3289</v>
      </c>
      <c r="G715" s="33" t="s">
        <v>3290</v>
      </c>
      <c r="H715" s="33" t="s">
        <v>3291</v>
      </c>
      <c r="I715" s="4" t="s">
        <v>202</v>
      </c>
      <c r="J715" s="33" t="s">
        <v>195</v>
      </c>
      <c r="K715" s="33" t="s">
        <v>196</v>
      </c>
      <c r="L715" s="33" t="s">
        <v>202</v>
      </c>
    </row>
    <row r="716" spans="1:12" x14ac:dyDescent="0.4">
      <c r="A716" s="4" t="s">
        <v>3233</v>
      </c>
      <c r="B716" s="33" t="s">
        <v>3278</v>
      </c>
      <c r="C716" s="33" t="s">
        <v>3279</v>
      </c>
      <c r="D716" s="33" t="s">
        <v>3292</v>
      </c>
      <c r="E716" s="33" t="s">
        <v>3233</v>
      </c>
      <c r="F716" s="33" t="s">
        <v>3293</v>
      </c>
      <c r="G716" s="33" t="s">
        <v>3294</v>
      </c>
      <c r="H716" s="33" t="s">
        <v>3295</v>
      </c>
      <c r="I716" s="4" t="s">
        <v>202</v>
      </c>
      <c r="J716" s="33" t="s">
        <v>195</v>
      </c>
      <c r="K716" s="33" t="s">
        <v>196</v>
      </c>
      <c r="L716" s="33" t="s">
        <v>202</v>
      </c>
    </row>
    <row r="717" spans="1:12" x14ac:dyDescent="0.4">
      <c r="A717" s="4" t="s">
        <v>3233</v>
      </c>
      <c r="B717" s="33" t="s">
        <v>3278</v>
      </c>
      <c r="C717" s="33" t="s">
        <v>3279</v>
      </c>
      <c r="D717" s="33" t="s">
        <v>3296</v>
      </c>
      <c r="E717" s="33" t="s">
        <v>3233</v>
      </c>
      <c r="F717" s="33" t="s">
        <v>3297</v>
      </c>
      <c r="G717" s="33" t="s">
        <v>3294</v>
      </c>
      <c r="H717" s="33" t="s">
        <v>3051</v>
      </c>
      <c r="I717" s="4" t="s">
        <v>202</v>
      </c>
      <c r="J717" s="33" t="s">
        <v>195</v>
      </c>
      <c r="K717" s="33" t="s">
        <v>196</v>
      </c>
      <c r="L717" s="33" t="s">
        <v>202</v>
      </c>
    </row>
    <row r="718" spans="1:12" ht="81" x14ac:dyDescent="0.4">
      <c r="A718" s="4" t="s">
        <v>3233</v>
      </c>
      <c r="B718" s="33" t="s">
        <v>3278</v>
      </c>
      <c r="C718" s="33" t="s">
        <v>3279</v>
      </c>
      <c r="D718" s="33" t="s">
        <v>3298</v>
      </c>
      <c r="E718" s="33" t="s">
        <v>3233</v>
      </c>
      <c r="F718" s="33" t="s">
        <v>3299</v>
      </c>
      <c r="G718" s="33" t="s">
        <v>3300</v>
      </c>
      <c r="H718" s="33" t="s">
        <v>3301</v>
      </c>
      <c r="I718" s="4" t="s">
        <v>194</v>
      </c>
      <c r="J718" s="33" t="s">
        <v>3302</v>
      </c>
      <c r="K718" s="33" t="s">
        <v>196</v>
      </c>
      <c r="L718" s="33" t="s">
        <v>202</v>
      </c>
    </row>
    <row r="719" spans="1:12" ht="40.5" x14ac:dyDescent="0.4">
      <c r="A719" s="4" t="s">
        <v>3233</v>
      </c>
      <c r="B719" s="33" t="s">
        <v>3278</v>
      </c>
      <c r="C719" s="33" t="s">
        <v>3279</v>
      </c>
      <c r="D719" s="33" t="s">
        <v>3303</v>
      </c>
      <c r="E719" s="33" t="s">
        <v>3233</v>
      </c>
      <c r="F719" s="33" t="s">
        <v>3304</v>
      </c>
      <c r="G719" s="33" t="s">
        <v>3305</v>
      </c>
      <c r="H719" s="33" t="s">
        <v>3306</v>
      </c>
      <c r="I719" s="4" t="s">
        <v>202</v>
      </c>
      <c r="J719" s="33" t="s">
        <v>296</v>
      </c>
      <c r="K719" s="33" t="s">
        <v>543</v>
      </c>
      <c r="L719" s="33" t="s">
        <v>202</v>
      </c>
    </row>
    <row r="720" spans="1:12" ht="27" x14ac:dyDescent="0.4">
      <c r="A720" s="4" t="s">
        <v>3233</v>
      </c>
      <c r="B720" s="33" t="s">
        <v>3278</v>
      </c>
      <c r="C720" s="33" t="s">
        <v>3307</v>
      </c>
      <c r="D720" s="33" t="s">
        <v>3308</v>
      </c>
      <c r="E720" s="33" t="s">
        <v>3233</v>
      </c>
      <c r="F720" s="33" t="s">
        <v>3309</v>
      </c>
      <c r="G720" s="33" t="s">
        <v>3310</v>
      </c>
      <c r="H720" s="33" t="s">
        <v>3311</v>
      </c>
      <c r="I720" s="4" t="s">
        <v>194</v>
      </c>
      <c r="J720" s="33" t="s">
        <v>262</v>
      </c>
      <c r="K720" s="33" t="s">
        <v>196</v>
      </c>
      <c r="L720" s="33" t="s">
        <v>197</v>
      </c>
    </row>
    <row r="721" spans="1:12" ht="27" x14ac:dyDescent="0.4">
      <c r="A721" s="4" t="s">
        <v>3233</v>
      </c>
      <c r="B721" s="33" t="s">
        <v>3278</v>
      </c>
      <c r="C721" s="33" t="s">
        <v>3307</v>
      </c>
      <c r="D721" s="33" t="s">
        <v>3312</v>
      </c>
      <c r="E721" s="33" t="s">
        <v>3233</v>
      </c>
      <c r="F721" s="33" t="s">
        <v>3313</v>
      </c>
      <c r="G721" s="33" t="s">
        <v>3314</v>
      </c>
      <c r="H721" s="33" t="s">
        <v>3315</v>
      </c>
      <c r="I721" s="4" t="s">
        <v>194</v>
      </c>
      <c r="J721" s="33" t="s">
        <v>3316</v>
      </c>
      <c r="K721" s="33" t="s">
        <v>196</v>
      </c>
    </row>
    <row r="722" spans="1:12" ht="27" x14ac:dyDescent="0.4">
      <c r="A722" s="4" t="s">
        <v>3233</v>
      </c>
      <c r="B722" s="33" t="s">
        <v>3278</v>
      </c>
      <c r="C722" s="33" t="s">
        <v>3307</v>
      </c>
      <c r="D722" s="33" t="s">
        <v>3317</v>
      </c>
      <c r="E722" s="33" t="s">
        <v>3233</v>
      </c>
      <c r="F722" s="33" t="s">
        <v>3318</v>
      </c>
      <c r="G722" s="33" t="s">
        <v>3319</v>
      </c>
      <c r="H722" s="33" t="s">
        <v>3320</v>
      </c>
      <c r="I722" s="4" t="s">
        <v>202</v>
      </c>
      <c r="J722" s="33" t="s">
        <v>262</v>
      </c>
      <c r="K722" s="33" t="s">
        <v>3321</v>
      </c>
      <c r="L722" s="33" t="s">
        <v>311</v>
      </c>
    </row>
    <row r="723" spans="1:12" ht="27" x14ac:dyDescent="0.4">
      <c r="A723" s="4" t="s">
        <v>3233</v>
      </c>
      <c r="B723" s="33" t="s">
        <v>3278</v>
      </c>
      <c r="C723" s="33" t="s">
        <v>3307</v>
      </c>
      <c r="D723" s="33" t="s">
        <v>3322</v>
      </c>
      <c r="E723" s="33" t="s">
        <v>3233</v>
      </c>
      <c r="F723" s="33" t="s">
        <v>3323</v>
      </c>
      <c r="G723" s="33" t="s">
        <v>3324</v>
      </c>
      <c r="H723" s="33" t="s">
        <v>3325</v>
      </c>
      <c r="I723" s="4" t="s">
        <v>194</v>
      </c>
      <c r="J723" s="33" t="s">
        <v>3326</v>
      </c>
      <c r="K723" s="33" t="s">
        <v>196</v>
      </c>
      <c r="L723" s="33" t="s">
        <v>275</v>
      </c>
    </row>
    <row r="724" spans="1:12" ht="54" x14ac:dyDescent="0.4">
      <c r="A724" s="4" t="s">
        <v>3233</v>
      </c>
      <c r="B724" s="33" t="s">
        <v>3278</v>
      </c>
      <c r="C724" s="33" t="s">
        <v>3307</v>
      </c>
      <c r="D724" s="33" t="s">
        <v>3327</v>
      </c>
      <c r="E724" s="33" t="s">
        <v>3233</v>
      </c>
      <c r="F724" s="33" t="s">
        <v>3328</v>
      </c>
      <c r="G724" s="33" t="s">
        <v>3329</v>
      </c>
      <c r="H724" s="33" t="s">
        <v>3330</v>
      </c>
      <c r="I724" s="4" t="s">
        <v>202</v>
      </c>
      <c r="J724" s="33" t="s">
        <v>262</v>
      </c>
      <c r="K724" s="33" t="s">
        <v>3321</v>
      </c>
    </row>
    <row r="725" spans="1:12" ht="54" x14ac:dyDescent="0.4">
      <c r="A725" s="4" t="s">
        <v>3233</v>
      </c>
      <c r="B725" s="33" t="s">
        <v>3278</v>
      </c>
      <c r="C725" s="33" t="s">
        <v>3307</v>
      </c>
      <c r="D725" s="33" t="s">
        <v>3331</v>
      </c>
      <c r="E725" s="33" t="s">
        <v>3233</v>
      </c>
      <c r="F725" s="33" t="s">
        <v>3332</v>
      </c>
      <c r="G725" s="33" t="s">
        <v>3333</v>
      </c>
      <c r="H725" s="33" t="s">
        <v>3334</v>
      </c>
      <c r="I725" s="4" t="s">
        <v>194</v>
      </c>
      <c r="J725" s="33" t="s">
        <v>437</v>
      </c>
      <c r="K725" s="33" t="s">
        <v>3335</v>
      </c>
      <c r="L725" s="33" t="s">
        <v>197</v>
      </c>
    </row>
    <row r="726" spans="1:12" ht="40.5" x14ac:dyDescent="0.4">
      <c r="A726" s="4" t="s">
        <v>3233</v>
      </c>
      <c r="B726" s="33" t="s">
        <v>3278</v>
      </c>
      <c r="C726" s="33" t="s">
        <v>3307</v>
      </c>
      <c r="D726" s="33" t="s">
        <v>3336</v>
      </c>
      <c r="E726" s="33" t="s">
        <v>3233</v>
      </c>
      <c r="F726" s="33" t="s">
        <v>3337</v>
      </c>
      <c r="G726" s="33" t="s">
        <v>3338</v>
      </c>
      <c r="H726" s="33" t="s">
        <v>3339</v>
      </c>
      <c r="I726" s="4" t="s">
        <v>194</v>
      </c>
      <c r="J726" s="33" t="s">
        <v>3340</v>
      </c>
      <c r="K726" s="33" t="s">
        <v>196</v>
      </c>
      <c r="L726" s="33" t="s">
        <v>438</v>
      </c>
    </row>
    <row r="727" spans="1:12" ht="54" x14ac:dyDescent="0.4">
      <c r="A727" s="4" t="s">
        <v>3233</v>
      </c>
      <c r="B727" s="33" t="s">
        <v>3278</v>
      </c>
      <c r="C727" s="33" t="s">
        <v>3307</v>
      </c>
      <c r="D727" s="33" t="s">
        <v>3341</v>
      </c>
      <c r="E727" s="33" t="s">
        <v>3233</v>
      </c>
      <c r="F727" s="33" t="s">
        <v>3342</v>
      </c>
      <c r="G727" s="33" t="s">
        <v>3290</v>
      </c>
      <c r="H727" s="33" t="s">
        <v>3343</v>
      </c>
      <c r="I727" s="4" t="s">
        <v>202</v>
      </c>
      <c r="J727" s="33" t="s">
        <v>3344</v>
      </c>
      <c r="K727" s="33" t="s">
        <v>3345</v>
      </c>
      <c r="L727" s="33" t="s">
        <v>197</v>
      </c>
    </row>
    <row r="728" spans="1:12" x14ac:dyDescent="0.4">
      <c r="A728" s="4" t="s">
        <v>3233</v>
      </c>
      <c r="B728" s="33" t="s">
        <v>3278</v>
      </c>
      <c r="C728" s="33" t="s">
        <v>3307</v>
      </c>
      <c r="D728" s="33" t="s">
        <v>3346</v>
      </c>
      <c r="E728" s="33" t="s">
        <v>3233</v>
      </c>
      <c r="F728" s="33" t="s">
        <v>3347</v>
      </c>
      <c r="G728" s="33" t="s">
        <v>3294</v>
      </c>
      <c r="H728" s="33" t="s">
        <v>3348</v>
      </c>
      <c r="I728" s="4" t="s">
        <v>202</v>
      </c>
      <c r="J728" s="33" t="s">
        <v>195</v>
      </c>
      <c r="K728" s="33" t="s">
        <v>196</v>
      </c>
      <c r="L728" s="33" t="s">
        <v>275</v>
      </c>
    </row>
    <row r="729" spans="1:12" ht="27" x14ac:dyDescent="0.4">
      <c r="A729" s="4" t="s">
        <v>3233</v>
      </c>
      <c r="B729" s="33" t="s">
        <v>3278</v>
      </c>
      <c r="C729" s="33" t="s">
        <v>3307</v>
      </c>
      <c r="D729" s="33" t="s">
        <v>3349</v>
      </c>
      <c r="E729" s="33" t="s">
        <v>3233</v>
      </c>
      <c r="F729" s="33" t="s">
        <v>3350</v>
      </c>
      <c r="G729" s="33" t="s">
        <v>3351</v>
      </c>
      <c r="H729" s="33" t="s">
        <v>3352</v>
      </c>
      <c r="I729" s="4" t="s">
        <v>202</v>
      </c>
      <c r="J729" s="33" t="s">
        <v>195</v>
      </c>
      <c r="K729" s="33" t="s">
        <v>196</v>
      </c>
      <c r="L729" s="33" t="s">
        <v>202</v>
      </c>
    </row>
    <row r="730" spans="1:12" ht="27" x14ac:dyDescent="0.4">
      <c r="A730" s="4" t="s">
        <v>3233</v>
      </c>
      <c r="B730" s="33" t="s">
        <v>3278</v>
      </c>
      <c r="C730" s="33" t="s">
        <v>3307</v>
      </c>
      <c r="D730" s="33" t="s">
        <v>3353</v>
      </c>
      <c r="E730" s="33" t="s">
        <v>3233</v>
      </c>
      <c r="F730" s="33" t="s">
        <v>3354</v>
      </c>
      <c r="G730" s="33" t="s">
        <v>3355</v>
      </c>
      <c r="H730" s="33" t="s">
        <v>3356</v>
      </c>
      <c r="I730" s="4" t="s">
        <v>202</v>
      </c>
      <c r="J730" s="33" t="s">
        <v>195</v>
      </c>
      <c r="K730" s="33" t="s">
        <v>3321</v>
      </c>
      <c r="L730" s="33" t="s">
        <v>197</v>
      </c>
    </row>
    <row r="731" spans="1:12" ht="40.5" x14ac:dyDescent="0.4">
      <c r="A731" s="4" t="s">
        <v>3233</v>
      </c>
      <c r="B731" s="33" t="s">
        <v>3278</v>
      </c>
      <c r="C731" s="33" t="s">
        <v>3307</v>
      </c>
      <c r="D731" s="33" t="s">
        <v>3357</v>
      </c>
      <c r="E731" s="33" t="s">
        <v>3233</v>
      </c>
      <c r="F731" s="33" t="s">
        <v>3358</v>
      </c>
      <c r="G731" s="33" t="s">
        <v>3359</v>
      </c>
      <c r="H731" s="33" t="s">
        <v>3360</v>
      </c>
      <c r="I731" s="4" t="s">
        <v>202</v>
      </c>
      <c r="J731" s="33" t="s">
        <v>262</v>
      </c>
      <c r="K731" s="33" t="s">
        <v>196</v>
      </c>
      <c r="L731" s="33" t="s">
        <v>202</v>
      </c>
    </row>
    <row r="732" spans="1:12" ht="27" x14ac:dyDescent="0.4">
      <c r="A732" s="4" t="s">
        <v>3233</v>
      </c>
      <c r="B732" s="33" t="s">
        <v>3278</v>
      </c>
      <c r="C732" s="33" t="s">
        <v>3307</v>
      </c>
      <c r="D732" s="33" t="s">
        <v>3361</v>
      </c>
      <c r="E732" s="33" t="s">
        <v>3233</v>
      </c>
      <c r="F732" s="33" t="s">
        <v>3362</v>
      </c>
      <c r="G732" s="33" t="s">
        <v>3363</v>
      </c>
      <c r="H732" s="33" t="s">
        <v>3364</v>
      </c>
      <c r="I732" s="4" t="s">
        <v>202</v>
      </c>
      <c r="J732" s="33" t="s">
        <v>195</v>
      </c>
      <c r="K732" s="33" t="s">
        <v>196</v>
      </c>
    </row>
    <row r="733" spans="1:12" ht="54" x14ac:dyDescent="0.4">
      <c r="A733" s="4" t="s">
        <v>3233</v>
      </c>
      <c r="B733" s="33" t="s">
        <v>3278</v>
      </c>
      <c r="C733" s="33" t="s">
        <v>3307</v>
      </c>
      <c r="D733" s="33" t="s">
        <v>3365</v>
      </c>
      <c r="E733" s="33" t="s">
        <v>3233</v>
      </c>
      <c r="F733" s="33" t="s">
        <v>3366</v>
      </c>
      <c r="G733" s="33" t="s">
        <v>3367</v>
      </c>
      <c r="H733" s="33" t="s">
        <v>3368</v>
      </c>
      <c r="I733" s="4" t="s">
        <v>202</v>
      </c>
      <c r="J733" s="33" t="s">
        <v>3369</v>
      </c>
      <c r="K733" s="33" t="s">
        <v>3370</v>
      </c>
      <c r="L733" s="33" t="s">
        <v>317</v>
      </c>
    </row>
    <row r="734" spans="1:12" ht="54" x14ac:dyDescent="0.4">
      <c r="A734" s="4" t="s">
        <v>3233</v>
      </c>
      <c r="B734" s="33" t="s">
        <v>3278</v>
      </c>
      <c r="C734" s="33" t="s">
        <v>3307</v>
      </c>
      <c r="D734" s="33" t="s">
        <v>3265</v>
      </c>
      <c r="E734" s="33" t="s">
        <v>3233</v>
      </c>
      <c r="F734" s="33" t="s">
        <v>3371</v>
      </c>
      <c r="G734" s="33" t="s">
        <v>3372</v>
      </c>
      <c r="H734" s="33" t="s">
        <v>3373</v>
      </c>
      <c r="I734" s="4" t="s">
        <v>202</v>
      </c>
      <c r="J734" s="33" t="s">
        <v>2086</v>
      </c>
      <c r="K734" s="33" t="s">
        <v>3374</v>
      </c>
      <c r="L734" s="33" t="s">
        <v>197</v>
      </c>
    </row>
    <row r="735" spans="1:12" x14ac:dyDescent="0.4">
      <c r="A735" s="4" t="s">
        <v>3233</v>
      </c>
      <c r="B735" s="33" t="s">
        <v>3278</v>
      </c>
      <c r="C735" s="33" t="s">
        <v>3375</v>
      </c>
      <c r="D735" s="33" t="s">
        <v>3376</v>
      </c>
      <c r="E735" s="33" t="s">
        <v>3233</v>
      </c>
      <c r="F735" s="33" t="s">
        <v>3377</v>
      </c>
      <c r="G735" s="33" t="s">
        <v>3290</v>
      </c>
      <c r="H735" s="33" t="s">
        <v>3378</v>
      </c>
      <c r="I735" s="4" t="s">
        <v>202</v>
      </c>
      <c r="J735" s="33" t="s">
        <v>262</v>
      </c>
      <c r="K735" s="33" t="s">
        <v>196</v>
      </c>
      <c r="L735" s="33" t="s">
        <v>438</v>
      </c>
    </row>
    <row r="736" spans="1:12" ht="27" x14ac:dyDescent="0.4">
      <c r="A736" s="4" t="s">
        <v>3233</v>
      </c>
      <c r="B736" s="33" t="s">
        <v>3278</v>
      </c>
      <c r="C736" s="33" t="s">
        <v>3375</v>
      </c>
      <c r="D736" s="33" t="s">
        <v>3379</v>
      </c>
      <c r="E736" s="33" t="s">
        <v>3233</v>
      </c>
      <c r="F736" s="33" t="s">
        <v>3380</v>
      </c>
      <c r="G736" s="33" t="s">
        <v>3381</v>
      </c>
      <c r="H736" s="33" t="s">
        <v>3382</v>
      </c>
      <c r="I736" s="4" t="s">
        <v>202</v>
      </c>
      <c r="J736" s="33" t="s">
        <v>262</v>
      </c>
      <c r="K736" s="33" t="s">
        <v>196</v>
      </c>
      <c r="L736" s="33" t="s">
        <v>438</v>
      </c>
    </row>
    <row r="737" spans="1:12" ht="27" x14ac:dyDescent="0.4">
      <c r="A737" s="4" t="s">
        <v>3233</v>
      </c>
      <c r="B737" s="33" t="s">
        <v>3278</v>
      </c>
      <c r="C737" s="33" t="s">
        <v>3375</v>
      </c>
      <c r="D737" s="33" t="s">
        <v>3383</v>
      </c>
      <c r="E737" s="33" t="s">
        <v>3233</v>
      </c>
      <c r="F737" s="33" t="s">
        <v>3384</v>
      </c>
      <c r="G737" s="33" t="s">
        <v>3385</v>
      </c>
      <c r="H737" s="33" t="s">
        <v>3386</v>
      </c>
      <c r="I737" s="4" t="s">
        <v>202</v>
      </c>
      <c r="J737" s="33" t="s">
        <v>262</v>
      </c>
      <c r="K737" s="33" t="s">
        <v>196</v>
      </c>
      <c r="L737" s="33" t="s">
        <v>334</v>
      </c>
    </row>
    <row r="738" spans="1:12" x14ac:dyDescent="0.4">
      <c r="A738" s="4" t="s">
        <v>3233</v>
      </c>
      <c r="B738" s="33" t="s">
        <v>3278</v>
      </c>
      <c r="C738" s="33" t="s">
        <v>3375</v>
      </c>
      <c r="D738" s="33" t="s">
        <v>3387</v>
      </c>
      <c r="E738" s="33" t="s">
        <v>3233</v>
      </c>
      <c r="F738" s="33" t="s">
        <v>3388</v>
      </c>
      <c r="G738" s="33" t="s">
        <v>3389</v>
      </c>
      <c r="H738" s="33" t="s">
        <v>3390</v>
      </c>
      <c r="I738" s="4" t="s">
        <v>202</v>
      </c>
      <c r="J738" s="33" t="s">
        <v>296</v>
      </c>
      <c r="K738" s="33" t="s">
        <v>196</v>
      </c>
      <c r="L738" s="33" t="s">
        <v>1327</v>
      </c>
    </row>
    <row r="739" spans="1:12" ht="27" x14ac:dyDescent="0.4">
      <c r="A739" s="4" t="s">
        <v>3233</v>
      </c>
      <c r="B739" s="33" t="s">
        <v>3391</v>
      </c>
      <c r="D739" s="33" t="s">
        <v>3392</v>
      </c>
      <c r="E739" s="33" t="s">
        <v>3233</v>
      </c>
      <c r="F739" s="33" t="s">
        <v>3393</v>
      </c>
      <c r="G739" s="33" t="s">
        <v>3394</v>
      </c>
      <c r="H739" s="33" t="s">
        <v>3395</v>
      </c>
      <c r="I739" s="4" t="s">
        <v>202</v>
      </c>
      <c r="J739" s="33" t="s">
        <v>262</v>
      </c>
      <c r="K739" s="33" t="s">
        <v>3396</v>
      </c>
      <c r="L739" s="33" t="s">
        <v>202</v>
      </c>
    </row>
    <row r="740" spans="1:12" x14ac:dyDescent="0.4">
      <c r="A740" s="4" t="s">
        <v>3233</v>
      </c>
      <c r="B740" s="33" t="s">
        <v>3391</v>
      </c>
      <c r="D740" s="33" t="s">
        <v>3397</v>
      </c>
      <c r="E740" s="33" t="s">
        <v>3233</v>
      </c>
      <c r="F740" s="33" t="s">
        <v>3398</v>
      </c>
      <c r="G740" s="33" t="s">
        <v>3399</v>
      </c>
      <c r="H740" s="33" t="s">
        <v>3400</v>
      </c>
      <c r="I740" s="4" t="s">
        <v>202</v>
      </c>
      <c r="J740" s="33" t="s">
        <v>262</v>
      </c>
      <c r="K740" s="33" t="s">
        <v>3396</v>
      </c>
      <c r="L740" s="33" t="s">
        <v>202</v>
      </c>
    </row>
    <row r="741" spans="1:12" ht="27" x14ac:dyDescent="0.4">
      <c r="A741" s="4" t="s">
        <v>3233</v>
      </c>
      <c r="B741" s="33" t="s">
        <v>3391</v>
      </c>
      <c r="D741" s="33" t="s">
        <v>3401</v>
      </c>
      <c r="E741" s="33" t="s">
        <v>3233</v>
      </c>
      <c r="F741" s="33" t="s">
        <v>3402</v>
      </c>
      <c r="G741" s="33" t="s">
        <v>3403</v>
      </c>
      <c r="H741" s="33" t="s">
        <v>3404</v>
      </c>
      <c r="I741" s="4" t="s">
        <v>202</v>
      </c>
      <c r="J741" s="33" t="s">
        <v>262</v>
      </c>
      <c r="K741" s="33" t="s">
        <v>196</v>
      </c>
      <c r="L741" s="33" t="s">
        <v>202</v>
      </c>
    </row>
    <row r="742" spans="1:12" ht="27" x14ac:dyDescent="0.4">
      <c r="A742" s="4" t="s">
        <v>3233</v>
      </c>
      <c r="B742" s="33" t="s">
        <v>3391</v>
      </c>
      <c r="D742" s="33" t="s">
        <v>3405</v>
      </c>
      <c r="E742" s="33" t="s">
        <v>3233</v>
      </c>
      <c r="F742" s="33" t="s">
        <v>3406</v>
      </c>
      <c r="G742" s="33" t="s">
        <v>3407</v>
      </c>
      <c r="H742" s="33" t="s">
        <v>3408</v>
      </c>
      <c r="I742" s="4" t="s">
        <v>202</v>
      </c>
      <c r="J742" s="33" t="s">
        <v>195</v>
      </c>
      <c r="K742" s="33" t="s">
        <v>3396</v>
      </c>
      <c r="L742" s="33" t="s">
        <v>202</v>
      </c>
    </row>
    <row r="743" spans="1:12" ht="27" x14ac:dyDescent="0.4">
      <c r="A743" s="4" t="s">
        <v>3233</v>
      </c>
      <c r="B743" s="33" t="s">
        <v>3391</v>
      </c>
      <c r="D743" s="33" t="s">
        <v>3409</v>
      </c>
      <c r="E743" s="33" t="s">
        <v>3233</v>
      </c>
      <c r="F743" s="33" t="s">
        <v>3410</v>
      </c>
      <c r="G743" s="33" t="s">
        <v>3411</v>
      </c>
      <c r="H743" s="33" t="s">
        <v>3412</v>
      </c>
      <c r="I743" s="4" t="s">
        <v>202</v>
      </c>
      <c r="J743" s="33" t="s">
        <v>195</v>
      </c>
      <c r="K743" s="33" t="s">
        <v>3396</v>
      </c>
      <c r="L743" s="33" t="s">
        <v>202</v>
      </c>
    </row>
    <row r="744" spans="1:12" ht="27" x14ac:dyDescent="0.4">
      <c r="A744" s="4" t="s">
        <v>3233</v>
      </c>
      <c r="B744" s="33" t="s">
        <v>3391</v>
      </c>
      <c r="D744" s="33" t="s">
        <v>3413</v>
      </c>
      <c r="E744" s="33" t="s">
        <v>3233</v>
      </c>
      <c r="F744" s="33" t="s">
        <v>3414</v>
      </c>
      <c r="G744" s="33" t="s">
        <v>3415</v>
      </c>
      <c r="H744" s="33" t="s">
        <v>3416</v>
      </c>
      <c r="I744" s="4" t="s">
        <v>202</v>
      </c>
      <c r="J744" s="33" t="s">
        <v>262</v>
      </c>
      <c r="K744" s="33" t="s">
        <v>196</v>
      </c>
      <c r="L744" s="33" t="s">
        <v>202</v>
      </c>
    </row>
    <row r="745" spans="1:12" x14ac:dyDescent="0.4">
      <c r="A745" s="4" t="s">
        <v>3233</v>
      </c>
      <c r="B745" s="33" t="s">
        <v>3391</v>
      </c>
      <c r="D745" s="33" t="s">
        <v>3417</v>
      </c>
      <c r="E745" s="33" t="s">
        <v>3418</v>
      </c>
      <c r="F745" s="33" t="s">
        <v>3419</v>
      </c>
      <c r="G745" s="33" t="s">
        <v>3420</v>
      </c>
      <c r="H745" s="33" t="s">
        <v>1775</v>
      </c>
      <c r="I745" s="4" t="s">
        <v>202</v>
      </c>
      <c r="J745" s="33" t="s">
        <v>262</v>
      </c>
      <c r="K745" s="33" t="s">
        <v>196</v>
      </c>
      <c r="L745" s="33" t="s">
        <v>202</v>
      </c>
    </row>
    <row r="746" spans="1:12" x14ac:dyDescent="0.4">
      <c r="A746" s="4" t="s">
        <v>3233</v>
      </c>
      <c r="B746" s="33" t="s">
        <v>3391</v>
      </c>
      <c r="D746" s="33" t="s">
        <v>3421</v>
      </c>
      <c r="E746" s="33" t="s">
        <v>3233</v>
      </c>
      <c r="F746" s="33" t="s">
        <v>3422</v>
      </c>
      <c r="G746" s="33" t="s">
        <v>3423</v>
      </c>
      <c r="H746" s="33" t="s">
        <v>3424</v>
      </c>
      <c r="I746" s="4" t="s">
        <v>202</v>
      </c>
      <c r="J746" s="33" t="s">
        <v>195</v>
      </c>
      <c r="K746" s="33" t="s">
        <v>196</v>
      </c>
      <c r="L746" s="33" t="s">
        <v>202</v>
      </c>
    </row>
    <row r="747" spans="1:12" ht="27" x14ac:dyDescent="0.4">
      <c r="A747" s="4" t="s">
        <v>3233</v>
      </c>
      <c r="B747" s="33" t="s">
        <v>3391</v>
      </c>
      <c r="D747" s="33" t="s">
        <v>3425</v>
      </c>
      <c r="E747" s="33" t="s">
        <v>3418</v>
      </c>
      <c r="F747" s="33" t="s">
        <v>3426</v>
      </c>
      <c r="G747" s="33" t="s">
        <v>3427</v>
      </c>
      <c r="H747" s="33" t="s">
        <v>3428</v>
      </c>
      <c r="I747" s="4" t="s">
        <v>202</v>
      </c>
      <c r="J747" s="33" t="s">
        <v>195</v>
      </c>
      <c r="K747" s="33" t="s">
        <v>3396</v>
      </c>
      <c r="L747" s="33" t="s">
        <v>202</v>
      </c>
    </row>
    <row r="748" spans="1:12" ht="27" x14ac:dyDescent="0.4">
      <c r="A748" s="4" t="s">
        <v>3233</v>
      </c>
      <c r="B748" s="33" t="s">
        <v>3391</v>
      </c>
      <c r="D748" s="33" t="s">
        <v>3429</v>
      </c>
      <c r="E748" s="33" t="s">
        <v>3233</v>
      </c>
      <c r="F748" s="33" t="s">
        <v>3430</v>
      </c>
      <c r="G748" s="33" t="s">
        <v>3431</v>
      </c>
      <c r="H748" s="33" t="s">
        <v>3432</v>
      </c>
      <c r="I748" s="4" t="s">
        <v>202</v>
      </c>
      <c r="J748" s="33" t="s">
        <v>195</v>
      </c>
      <c r="K748" s="33" t="s">
        <v>196</v>
      </c>
      <c r="L748" s="33" t="s">
        <v>202</v>
      </c>
    </row>
    <row r="749" spans="1:12" ht="27" x14ac:dyDescent="0.4">
      <c r="A749" s="4" t="s">
        <v>3233</v>
      </c>
      <c r="B749" s="33" t="s">
        <v>3391</v>
      </c>
      <c r="D749" s="33" t="s">
        <v>3433</v>
      </c>
      <c r="E749" s="33" t="s">
        <v>3233</v>
      </c>
      <c r="F749" s="33" t="s">
        <v>3434</v>
      </c>
      <c r="G749" s="33" t="s">
        <v>3435</v>
      </c>
      <c r="H749" s="33" t="s">
        <v>442</v>
      </c>
      <c r="I749" s="4" t="s">
        <v>202</v>
      </c>
      <c r="J749" s="33" t="s">
        <v>3436</v>
      </c>
      <c r="K749" s="33" t="s">
        <v>196</v>
      </c>
      <c r="L749" s="33" t="s">
        <v>317</v>
      </c>
    </row>
    <row r="750" spans="1:12" ht="27" x14ac:dyDescent="0.4">
      <c r="A750" s="4" t="s">
        <v>3233</v>
      </c>
      <c r="B750" s="33" t="s">
        <v>3391</v>
      </c>
      <c r="D750" s="33" t="s">
        <v>3437</v>
      </c>
      <c r="E750" s="33" t="s">
        <v>3418</v>
      </c>
      <c r="F750" s="33" t="s">
        <v>3438</v>
      </c>
      <c r="G750" s="33" t="s">
        <v>3439</v>
      </c>
      <c r="H750" s="33" t="s">
        <v>3440</v>
      </c>
      <c r="I750" s="4" t="s">
        <v>202</v>
      </c>
      <c r="J750" s="33" t="s">
        <v>195</v>
      </c>
      <c r="K750" s="33" t="s">
        <v>3441</v>
      </c>
      <c r="L750" s="33" t="s">
        <v>202</v>
      </c>
    </row>
    <row r="751" spans="1:12" ht="27" x14ac:dyDescent="0.4">
      <c r="A751" s="4" t="s">
        <v>3233</v>
      </c>
      <c r="B751" s="33" t="s">
        <v>3391</v>
      </c>
      <c r="D751" s="33" t="s">
        <v>3442</v>
      </c>
      <c r="E751" s="33" t="s">
        <v>3418</v>
      </c>
      <c r="F751" s="33" t="s">
        <v>3443</v>
      </c>
      <c r="G751" s="33" t="s">
        <v>3444</v>
      </c>
      <c r="H751" s="33" t="s">
        <v>3445</v>
      </c>
      <c r="I751" s="4" t="s">
        <v>202</v>
      </c>
      <c r="J751" s="33" t="s">
        <v>262</v>
      </c>
      <c r="K751" s="33" t="s">
        <v>3396</v>
      </c>
      <c r="L751" s="33" t="s">
        <v>202</v>
      </c>
    </row>
    <row r="752" spans="1:12" x14ac:dyDescent="0.4">
      <c r="A752" s="4" t="s">
        <v>3233</v>
      </c>
      <c r="B752" s="33" t="s">
        <v>3391</v>
      </c>
      <c r="D752" s="33" t="s">
        <v>3446</v>
      </c>
      <c r="E752" s="33" t="s">
        <v>3418</v>
      </c>
      <c r="F752" s="33" t="s">
        <v>3447</v>
      </c>
      <c r="G752" s="33" t="s">
        <v>3448</v>
      </c>
      <c r="H752" s="33" t="s">
        <v>279</v>
      </c>
      <c r="I752" s="4" t="s">
        <v>202</v>
      </c>
      <c r="J752" s="33" t="s">
        <v>195</v>
      </c>
      <c r="K752" s="33" t="s">
        <v>3396</v>
      </c>
      <c r="L752" s="33" t="s">
        <v>202</v>
      </c>
    </row>
    <row r="753" spans="1:12" ht="27" x14ac:dyDescent="0.4">
      <c r="A753" s="4" t="s">
        <v>3233</v>
      </c>
      <c r="B753" s="33" t="s">
        <v>3391</v>
      </c>
      <c r="D753" s="33" t="s">
        <v>3449</v>
      </c>
      <c r="E753" s="33" t="s">
        <v>3233</v>
      </c>
      <c r="F753" s="33" t="s">
        <v>3450</v>
      </c>
      <c r="G753" s="33" t="s">
        <v>3451</v>
      </c>
      <c r="H753" s="33" t="s">
        <v>3452</v>
      </c>
      <c r="I753" s="4" t="s">
        <v>202</v>
      </c>
      <c r="J753" s="33" t="s">
        <v>195</v>
      </c>
      <c r="K753" s="33" t="s">
        <v>3441</v>
      </c>
      <c r="L753" s="33" t="s">
        <v>202</v>
      </c>
    </row>
    <row r="754" spans="1:12" x14ac:dyDescent="0.4">
      <c r="A754" s="4" t="s">
        <v>3233</v>
      </c>
      <c r="B754" s="33" t="s">
        <v>3391</v>
      </c>
      <c r="D754" s="33" t="s">
        <v>3453</v>
      </c>
      <c r="E754" s="33" t="s">
        <v>3418</v>
      </c>
      <c r="F754" s="33" t="s">
        <v>3454</v>
      </c>
      <c r="G754" s="33" t="s">
        <v>3455</v>
      </c>
      <c r="H754" s="33" t="s">
        <v>201</v>
      </c>
      <c r="I754" s="4" t="s">
        <v>202</v>
      </c>
      <c r="J754" s="33" t="s">
        <v>195</v>
      </c>
      <c r="K754" s="33" t="s">
        <v>196</v>
      </c>
      <c r="L754" s="33" t="s">
        <v>202</v>
      </c>
    </row>
    <row r="755" spans="1:12" ht="27" x14ac:dyDescent="0.4">
      <c r="A755" s="4" t="s">
        <v>3456</v>
      </c>
      <c r="B755" s="33" t="s">
        <v>3457</v>
      </c>
      <c r="C755" s="33" t="s">
        <v>188</v>
      </c>
      <c r="D755" s="33" t="s">
        <v>3458</v>
      </c>
      <c r="E755" s="33" t="s">
        <v>3459</v>
      </c>
      <c r="F755" s="33" t="s">
        <v>3460</v>
      </c>
      <c r="G755" s="33" t="s">
        <v>3461</v>
      </c>
      <c r="H755" s="33" t="s">
        <v>3462</v>
      </c>
      <c r="I755" s="4" t="s">
        <v>202</v>
      </c>
      <c r="J755" s="33" t="s">
        <v>195</v>
      </c>
      <c r="K755" s="33" t="s">
        <v>233</v>
      </c>
      <c r="L755" s="33" t="s">
        <v>202</v>
      </c>
    </row>
    <row r="756" spans="1:12" ht="27" x14ac:dyDescent="0.4">
      <c r="A756" s="4" t="s">
        <v>3456</v>
      </c>
      <c r="B756" s="33" t="s">
        <v>3457</v>
      </c>
      <c r="C756" s="33" t="s">
        <v>188</v>
      </c>
      <c r="D756" s="33" t="s">
        <v>3463</v>
      </c>
      <c r="E756" s="33" t="s">
        <v>3459</v>
      </c>
      <c r="F756" s="33" t="s">
        <v>3464</v>
      </c>
      <c r="G756" s="33" t="s">
        <v>3465</v>
      </c>
      <c r="H756" s="33" t="s">
        <v>3466</v>
      </c>
      <c r="I756" s="4" t="s">
        <v>194</v>
      </c>
      <c r="J756" s="33" t="s">
        <v>195</v>
      </c>
      <c r="K756" s="33" t="s">
        <v>233</v>
      </c>
      <c r="L756" s="33" t="s">
        <v>202</v>
      </c>
    </row>
    <row r="757" spans="1:12" ht="40.5" x14ac:dyDescent="0.4">
      <c r="A757" s="4" t="s">
        <v>3456</v>
      </c>
      <c r="B757" s="33" t="s">
        <v>3457</v>
      </c>
      <c r="C757" s="33" t="s">
        <v>188</v>
      </c>
      <c r="D757" s="33" t="s">
        <v>3467</v>
      </c>
      <c r="E757" s="33" t="s">
        <v>3459</v>
      </c>
      <c r="F757" s="33" t="s">
        <v>3467</v>
      </c>
      <c r="G757" s="33" t="s">
        <v>3468</v>
      </c>
      <c r="H757" s="33" t="s">
        <v>3469</v>
      </c>
      <c r="I757" s="4" t="s">
        <v>194</v>
      </c>
      <c r="J757" s="33" t="s">
        <v>3470</v>
      </c>
      <c r="K757" s="33" t="s">
        <v>233</v>
      </c>
      <c r="L757" s="33" t="s">
        <v>197</v>
      </c>
    </row>
    <row r="758" spans="1:12" ht="27" x14ac:dyDescent="0.4">
      <c r="A758" s="4" t="s">
        <v>3456</v>
      </c>
      <c r="B758" s="33" t="s">
        <v>3457</v>
      </c>
      <c r="C758" s="33" t="s">
        <v>3471</v>
      </c>
      <c r="D758" s="33" t="s">
        <v>3472</v>
      </c>
      <c r="E758" s="33" t="s">
        <v>3459</v>
      </c>
      <c r="F758" s="33" t="s">
        <v>3473</v>
      </c>
      <c r="G758" s="33" t="s">
        <v>3474</v>
      </c>
      <c r="H758" s="33" t="s">
        <v>3475</v>
      </c>
      <c r="I758" s="4" t="s">
        <v>194</v>
      </c>
      <c r="J758" s="33" t="s">
        <v>3476</v>
      </c>
      <c r="K758" s="33" t="s">
        <v>196</v>
      </c>
      <c r="L758" s="33" t="s">
        <v>202</v>
      </c>
    </row>
    <row r="759" spans="1:12" ht="67.5" x14ac:dyDescent="0.4">
      <c r="A759" s="4" t="s">
        <v>3456</v>
      </c>
      <c r="B759" s="33" t="s">
        <v>3477</v>
      </c>
      <c r="C759" s="33" t="s">
        <v>3478</v>
      </c>
      <c r="D759" s="33" t="s">
        <v>3479</v>
      </c>
      <c r="E759" s="33" t="s">
        <v>3456</v>
      </c>
      <c r="F759" s="33" t="s">
        <v>3480</v>
      </c>
      <c r="G759" s="33" t="s">
        <v>3481</v>
      </c>
      <c r="H759" s="33" t="s">
        <v>3482</v>
      </c>
      <c r="I759" s="4" t="s">
        <v>194</v>
      </c>
      <c r="J759" s="33" t="s">
        <v>3483</v>
      </c>
      <c r="K759" s="33" t="s">
        <v>3484</v>
      </c>
      <c r="L759" s="33" t="s">
        <v>197</v>
      </c>
    </row>
    <row r="760" spans="1:12" ht="67.5" x14ac:dyDescent="0.4">
      <c r="A760" s="4" t="s">
        <v>3456</v>
      </c>
      <c r="B760" s="33" t="s">
        <v>3477</v>
      </c>
      <c r="C760" s="33" t="s">
        <v>3478</v>
      </c>
      <c r="D760" s="33" t="s">
        <v>3485</v>
      </c>
      <c r="E760" s="33" t="s">
        <v>3456</v>
      </c>
      <c r="F760" s="33" t="s">
        <v>3486</v>
      </c>
      <c r="G760" s="33" t="s">
        <v>3487</v>
      </c>
      <c r="H760" s="33" t="s">
        <v>3488</v>
      </c>
      <c r="I760" s="4" t="s">
        <v>194</v>
      </c>
      <c r="J760" s="33" t="s">
        <v>3489</v>
      </c>
      <c r="K760" s="33" t="s">
        <v>3484</v>
      </c>
      <c r="L760" s="33" t="s">
        <v>197</v>
      </c>
    </row>
    <row r="761" spans="1:12" ht="27" x14ac:dyDescent="0.4">
      <c r="A761" s="4" t="s">
        <v>3456</v>
      </c>
      <c r="B761" s="33" t="s">
        <v>3477</v>
      </c>
      <c r="C761" s="33" t="s">
        <v>3478</v>
      </c>
      <c r="D761" s="33" t="s">
        <v>1990</v>
      </c>
      <c r="E761" s="33" t="s">
        <v>3456</v>
      </c>
      <c r="F761" s="33" t="s">
        <v>3490</v>
      </c>
      <c r="G761" s="33" t="s">
        <v>3491</v>
      </c>
      <c r="H761" s="33" t="s">
        <v>3492</v>
      </c>
      <c r="I761" s="4" t="s">
        <v>194</v>
      </c>
      <c r="J761" s="33" t="s">
        <v>3493</v>
      </c>
      <c r="K761" s="33" t="s">
        <v>218</v>
      </c>
      <c r="L761" s="33" t="s">
        <v>202</v>
      </c>
    </row>
    <row r="762" spans="1:12" ht="40.5" x14ac:dyDescent="0.4">
      <c r="A762" s="4" t="s">
        <v>3456</v>
      </c>
      <c r="B762" s="33" t="s">
        <v>3477</v>
      </c>
      <c r="C762" s="33" t="s">
        <v>3478</v>
      </c>
      <c r="D762" s="33" t="s">
        <v>3494</v>
      </c>
      <c r="E762" s="33" t="s">
        <v>3456</v>
      </c>
      <c r="F762" s="33" t="s">
        <v>3495</v>
      </c>
      <c r="G762" s="33" t="s">
        <v>3496</v>
      </c>
      <c r="H762" s="33" t="s">
        <v>3497</v>
      </c>
      <c r="I762" s="4" t="s">
        <v>202</v>
      </c>
      <c r="J762" s="33" t="s">
        <v>3498</v>
      </c>
      <c r="K762" s="33" t="s">
        <v>3484</v>
      </c>
      <c r="L762" s="33" t="s">
        <v>197</v>
      </c>
    </row>
    <row r="763" spans="1:12" x14ac:dyDescent="0.4">
      <c r="A763" s="4" t="s">
        <v>3456</v>
      </c>
      <c r="B763" s="33" t="s">
        <v>3477</v>
      </c>
      <c r="C763" s="33" t="s">
        <v>3478</v>
      </c>
      <c r="D763" s="33" t="s">
        <v>3499</v>
      </c>
      <c r="E763" s="33" t="s">
        <v>3456</v>
      </c>
      <c r="F763" s="33" t="s">
        <v>3500</v>
      </c>
      <c r="G763" s="33" t="s">
        <v>3501</v>
      </c>
      <c r="H763" s="33" t="s">
        <v>3502</v>
      </c>
      <c r="I763" s="4" t="s">
        <v>202</v>
      </c>
      <c r="J763" s="33" t="s">
        <v>437</v>
      </c>
      <c r="K763" s="33" t="s">
        <v>218</v>
      </c>
      <c r="L763" s="33" t="s">
        <v>202</v>
      </c>
    </row>
    <row r="764" spans="1:12" ht="27" x14ac:dyDescent="0.4">
      <c r="A764" s="4" t="s">
        <v>3456</v>
      </c>
      <c r="B764" s="33" t="s">
        <v>3477</v>
      </c>
      <c r="C764" s="33" t="s">
        <v>3478</v>
      </c>
      <c r="D764" s="33" t="s">
        <v>3503</v>
      </c>
      <c r="E764" s="33" t="s">
        <v>3456</v>
      </c>
      <c r="F764" s="33" t="s">
        <v>3504</v>
      </c>
      <c r="G764" s="33" t="s">
        <v>3505</v>
      </c>
      <c r="H764" s="33" t="s">
        <v>3506</v>
      </c>
      <c r="I764" s="4" t="s">
        <v>194</v>
      </c>
      <c r="J764" s="33" t="s">
        <v>3507</v>
      </c>
      <c r="K764" s="33" t="s">
        <v>218</v>
      </c>
      <c r="L764" s="33" t="s">
        <v>202</v>
      </c>
    </row>
    <row r="765" spans="1:12" ht="27" x14ac:dyDescent="0.4">
      <c r="A765" s="4" t="s">
        <v>3456</v>
      </c>
      <c r="B765" s="33" t="s">
        <v>3477</v>
      </c>
      <c r="C765" s="33" t="s">
        <v>3478</v>
      </c>
      <c r="D765" s="33" t="s">
        <v>3508</v>
      </c>
      <c r="E765" s="33" t="s">
        <v>3456</v>
      </c>
      <c r="F765" s="33" t="s">
        <v>3509</v>
      </c>
      <c r="G765" s="33" t="s">
        <v>3510</v>
      </c>
      <c r="H765" s="33" t="s">
        <v>3511</v>
      </c>
      <c r="I765" s="4" t="s">
        <v>202</v>
      </c>
      <c r="J765" s="33" t="s">
        <v>437</v>
      </c>
      <c r="K765" s="33" t="s">
        <v>218</v>
      </c>
      <c r="L765" s="33" t="s">
        <v>202</v>
      </c>
    </row>
    <row r="766" spans="1:12" ht="27" x14ac:dyDescent="0.4">
      <c r="A766" s="4" t="s">
        <v>3456</v>
      </c>
      <c r="B766" s="33" t="s">
        <v>3477</v>
      </c>
      <c r="C766" s="33" t="s">
        <v>3478</v>
      </c>
      <c r="D766" s="33" t="s">
        <v>3512</v>
      </c>
      <c r="E766" s="33" t="s">
        <v>3456</v>
      </c>
      <c r="F766" s="33" t="s">
        <v>3513</v>
      </c>
      <c r="G766" s="33" t="s">
        <v>3514</v>
      </c>
      <c r="H766" s="33" t="s">
        <v>3511</v>
      </c>
      <c r="I766" s="4" t="s">
        <v>202</v>
      </c>
      <c r="J766" s="33" t="s">
        <v>262</v>
      </c>
      <c r="K766" s="33" t="s">
        <v>218</v>
      </c>
      <c r="L766" s="33" t="s">
        <v>202</v>
      </c>
    </row>
    <row r="767" spans="1:12" ht="27" x14ac:dyDescent="0.4">
      <c r="A767" s="4" t="s">
        <v>3456</v>
      </c>
      <c r="B767" s="33" t="s">
        <v>3477</v>
      </c>
      <c r="C767" s="33" t="s">
        <v>3478</v>
      </c>
      <c r="D767" s="33" t="s">
        <v>3515</v>
      </c>
      <c r="E767" s="33" t="s">
        <v>3456</v>
      </c>
      <c r="F767" s="33" t="s">
        <v>3516</v>
      </c>
      <c r="G767" s="33" t="s">
        <v>3517</v>
      </c>
      <c r="H767" s="33" t="s">
        <v>3511</v>
      </c>
      <c r="I767" s="4" t="s">
        <v>202</v>
      </c>
      <c r="J767" s="33" t="s">
        <v>262</v>
      </c>
      <c r="K767" s="33" t="s">
        <v>218</v>
      </c>
      <c r="L767" s="33" t="s">
        <v>202</v>
      </c>
    </row>
    <row r="768" spans="1:12" ht="27" x14ac:dyDescent="0.4">
      <c r="A768" s="4" t="s">
        <v>3456</v>
      </c>
      <c r="B768" s="33" t="s">
        <v>3477</v>
      </c>
      <c r="C768" s="33" t="s">
        <v>3478</v>
      </c>
      <c r="D768" s="33" t="s">
        <v>3518</v>
      </c>
      <c r="E768" s="33" t="s">
        <v>3456</v>
      </c>
      <c r="F768" s="33" t="s">
        <v>3519</v>
      </c>
      <c r="G768" s="33" t="s">
        <v>3520</v>
      </c>
      <c r="H768" s="33" t="s">
        <v>3521</v>
      </c>
      <c r="I768" s="4" t="s">
        <v>202</v>
      </c>
      <c r="J768" s="33" t="s">
        <v>262</v>
      </c>
      <c r="K768" s="33" t="s">
        <v>218</v>
      </c>
      <c r="L768" s="33" t="s">
        <v>202</v>
      </c>
    </row>
    <row r="769" spans="1:12" x14ac:dyDescent="0.4">
      <c r="A769" s="4" t="s">
        <v>3456</v>
      </c>
      <c r="B769" s="33" t="s">
        <v>3477</v>
      </c>
      <c r="C769" s="33" t="s">
        <v>3478</v>
      </c>
      <c r="D769" s="33" t="s">
        <v>3522</v>
      </c>
      <c r="E769" s="33" t="s">
        <v>3456</v>
      </c>
      <c r="F769" s="33" t="s">
        <v>3523</v>
      </c>
      <c r="G769" s="33" t="s">
        <v>3524</v>
      </c>
      <c r="H769" s="33" t="s">
        <v>3525</v>
      </c>
      <c r="I769" s="4" t="s">
        <v>202</v>
      </c>
      <c r="J769" s="33" t="s">
        <v>262</v>
      </c>
      <c r="K769" s="33" t="s">
        <v>218</v>
      </c>
      <c r="L769" s="33" t="s">
        <v>202</v>
      </c>
    </row>
    <row r="770" spans="1:12" x14ac:dyDescent="0.4">
      <c r="A770" s="4" t="s">
        <v>3456</v>
      </c>
      <c r="B770" s="33" t="s">
        <v>3477</v>
      </c>
      <c r="C770" s="33" t="s">
        <v>3478</v>
      </c>
      <c r="D770" s="33" t="s">
        <v>3526</v>
      </c>
      <c r="E770" s="33" t="s">
        <v>3456</v>
      </c>
      <c r="F770" s="33" t="s">
        <v>3527</v>
      </c>
      <c r="G770" s="33" t="s">
        <v>3528</v>
      </c>
      <c r="H770" s="33" t="s">
        <v>3529</v>
      </c>
      <c r="I770" s="4" t="s">
        <v>202</v>
      </c>
      <c r="J770" s="33" t="s">
        <v>262</v>
      </c>
      <c r="K770" s="33" t="s">
        <v>218</v>
      </c>
      <c r="L770" s="33" t="s">
        <v>202</v>
      </c>
    </row>
    <row r="771" spans="1:12" x14ac:dyDescent="0.4">
      <c r="A771" s="4" t="s">
        <v>3456</v>
      </c>
      <c r="B771" s="33" t="s">
        <v>3477</v>
      </c>
      <c r="C771" s="33" t="s">
        <v>3478</v>
      </c>
      <c r="D771" s="33" t="s">
        <v>3530</v>
      </c>
      <c r="E771" s="33" t="s">
        <v>3456</v>
      </c>
      <c r="F771" s="33" t="s">
        <v>3531</v>
      </c>
      <c r="G771" s="33" t="s">
        <v>3532</v>
      </c>
      <c r="H771" s="33" t="s">
        <v>3529</v>
      </c>
      <c r="I771" s="4" t="s">
        <v>202</v>
      </c>
      <c r="J771" s="33" t="s">
        <v>262</v>
      </c>
      <c r="K771" s="33" t="s">
        <v>218</v>
      </c>
      <c r="L771" s="33" t="s">
        <v>202</v>
      </c>
    </row>
    <row r="772" spans="1:12" ht="27" x14ac:dyDescent="0.4">
      <c r="A772" s="4" t="s">
        <v>3456</v>
      </c>
      <c r="B772" s="33" t="s">
        <v>3477</v>
      </c>
      <c r="C772" s="33" t="s">
        <v>3478</v>
      </c>
      <c r="D772" s="33" t="s">
        <v>3533</v>
      </c>
      <c r="E772" s="33" t="s">
        <v>3456</v>
      </c>
      <c r="F772" s="33" t="s">
        <v>3534</v>
      </c>
      <c r="G772" s="33" t="s">
        <v>3535</v>
      </c>
      <c r="H772" s="33" t="s">
        <v>3536</v>
      </c>
      <c r="I772" s="4" t="s">
        <v>202</v>
      </c>
      <c r="J772" s="33" t="s">
        <v>262</v>
      </c>
      <c r="K772" s="33" t="s">
        <v>218</v>
      </c>
      <c r="L772" s="33" t="s">
        <v>202</v>
      </c>
    </row>
    <row r="773" spans="1:12" ht="27" x14ac:dyDescent="0.4">
      <c r="A773" s="4" t="s">
        <v>3456</v>
      </c>
      <c r="B773" s="33" t="s">
        <v>3477</v>
      </c>
      <c r="C773" s="33" t="s">
        <v>3537</v>
      </c>
      <c r="D773" s="33" t="s">
        <v>3538</v>
      </c>
      <c r="E773" s="33" t="s">
        <v>3456</v>
      </c>
      <c r="F773" s="33" t="s">
        <v>3539</v>
      </c>
      <c r="G773" s="33" t="s">
        <v>3540</v>
      </c>
      <c r="H773" s="33" t="s">
        <v>3541</v>
      </c>
      <c r="I773" s="4" t="s">
        <v>202</v>
      </c>
      <c r="J773" s="33" t="s">
        <v>262</v>
      </c>
      <c r="K773" s="33" t="s">
        <v>3484</v>
      </c>
      <c r="L773" s="33" t="s">
        <v>2851</v>
      </c>
    </row>
    <row r="774" spans="1:12" ht="27" x14ac:dyDescent="0.4">
      <c r="A774" s="4" t="s">
        <v>3456</v>
      </c>
      <c r="B774" s="33" t="s">
        <v>3477</v>
      </c>
      <c r="C774" s="33" t="s">
        <v>3537</v>
      </c>
      <c r="D774" s="33" t="s">
        <v>3542</v>
      </c>
      <c r="E774" s="33" t="s">
        <v>3456</v>
      </c>
      <c r="F774" s="33" t="s">
        <v>3543</v>
      </c>
      <c r="G774" s="33" t="s">
        <v>3544</v>
      </c>
      <c r="H774" s="33" t="s">
        <v>3545</v>
      </c>
      <c r="I774" s="4" t="s">
        <v>202</v>
      </c>
      <c r="J774" s="33" t="s">
        <v>3546</v>
      </c>
      <c r="K774" s="33" t="s">
        <v>218</v>
      </c>
      <c r="L774" s="33" t="s">
        <v>202</v>
      </c>
    </row>
    <row r="775" spans="1:12" ht="27" x14ac:dyDescent="0.4">
      <c r="A775" s="4" t="s">
        <v>3456</v>
      </c>
      <c r="B775" s="33" t="s">
        <v>3477</v>
      </c>
      <c r="C775" s="33" t="s">
        <v>3537</v>
      </c>
      <c r="D775" s="33" t="s">
        <v>3547</v>
      </c>
      <c r="E775" s="33" t="s">
        <v>3456</v>
      </c>
      <c r="F775" s="33" t="s">
        <v>3548</v>
      </c>
      <c r="G775" s="33" t="s">
        <v>3549</v>
      </c>
      <c r="H775" s="33" t="s">
        <v>3550</v>
      </c>
      <c r="I775" s="4" t="s">
        <v>202</v>
      </c>
      <c r="J775" s="33" t="s">
        <v>3551</v>
      </c>
      <c r="K775" s="33" t="s">
        <v>3484</v>
      </c>
      <c r="L775" s="33" t="s">
        <v>197</v>
      </c>
    </row>
    <row r="776" spans="1:12" ht="27" x14ac:dyDescent="0.4">
      <c r="A776" s="4" t="s">
        <v>3456</v>
      </c>
      <c r="B776" s="33" t="s">
        <v>3477</v>
      </c>
      <c r="C776" s="33" t="s">
        <v>3537</v>
      </c>
      <c r="D776" s="33" t="s">
        <v>3552</v>
      </c>
      <c r="E776" s="33" t="s">
        <v>3456</v>
      </c>
      <c r="F776" s="33" t="s">
        <v>3553</v>
      </c>
      <c r="G776" s="33" t="s">
        <v>3554</v>
      </c>
      <c r="H776" s="33" t="s">
        <v>3555</v>
      </c>
      <c r="I776" s="4" t="s">
        <v>202</v>
      </c>
      <c r="J776" s="33" t="s">
        <v>3556</v>
      </c>
      <c r="K776" s="33" t="s">
        <v>3484</v>
      </c>
      <c r="L776" s="33" t="s">
        <v>197</v>
      </c>
    </row>
    <row r="777" spans="1:12" ht="27" x14ac:dyDescent="0.4">
      <c r="A777" s="4" t="s">
        <v>3456</v>
      </c>
      <c r="B777" s="33" t="s">
        <v>3477</v>
      </c>
      <c r="C777" s="33" t="s">
        <v>3537</v>
      </c>
      <c r="D777" s="33" t="s">
        <v>3557</v>
      </c>
      <c r="E777" s="33" t="s">
        <v>3456</v>
      </c>
      <c r="F777" s="33" t="s">
        <v>3558</v>
      </c>
      <c r="G777" s="33" t="s">
        <v>3559</v>
      </c>
      <c r="H777" s="33" t="s">
        <v>3560</v>
      </c>
      <c r="I777" s="4" t="s">
        <v>202</v>
      </c>
      <c r="J777" s="33" t="s">
        <v>3561</v>
      </c>
      <c r="K777" s="33" t="s">
        <v>218</v>
      </c>
      <c r="L777" s="33" t="s">
        <v>202</v>
      </c>
    </row>
    <row r="778" spans="1:12" ht="27" x14ac:dyDescent="0.4">
      <c r="A778" s="4" t="s">
        <v>3456</v>
      </c>
      <c r="B778" s="33" t="s">
        <v>3477</v>
      </c>
      <c r="C778" s="33" t="s">
        <v>3537</v>
      </c>
      <c r="D778" s="33" t="s">
        <v>3562</v>
      </c>
      <c r="E778" s="33" t="s">
        <v>3456</v>
      </c>
      <c r="F778" s="33" t="s">
        <v>3563</v>
      </c>
      <c r="G778" s="33" t="s">
        <v>3564</v>
      </c>
      <c r="H778" s="33" t="s">
        <v>3565</v>
      </c>
      <c r="I778" s="4" t="s">
        <v>202</v>
      </c>
      <c r="J778" s="33" t="s">
        <v>3566</v>
      </c>
      <c r="K778" s="33" t="s">
        <v>3484</v>
      </c>
      <c r="L778" s="33" t="s">
        <v>202</v>
      </c>
    </row>
    <row r="779" spans="1:12" ht="27" x14ac:dyDescent="0.4">
      <c r="A779" s="4" t="s">
        <v>3456</v>
      </c>
      <c r="B779" s="33" t="s">
        <v>3477</v>
      </c>
      <c r="C779" s="33" t="s">
        <v>3537</v>
      </c>
      <c r="D779" s="33" t="s">
        <v>3567</v>
      </c>
      <c r="E779" s="33" t="s">
        <v>3456</v>
      </c>
      <c r="F779" s="33" t="s">
        <v>3568</v>
      </c>
      <c r="G779" s="33" t="s">
        <v>3569</v>
      </c>
      <c r="H779" s="33" t="s">
        <v>3570</v>
      </c>
      <c r="I779" s="4" t="s">
        <v>202</v>
      </c>
      <c r="J779" s="33" t="s">
        <v>3571</v>
      </c>
      <c r="K779" s="33" t="s">
        <v>3484</v>
      </c>
      <c r="L779" s="33" t="s">
        <v>202</v>
      </c>
    </row>
    <row r="780" spans="1:12" ht="27" x14ac:dyDescent="0.4">
      <c r="A780" s="4" t="s">
        <v>3456</v>
      </c>
      <c r="B780" s="33" t="s">
        <v>3477</v>
      </c>
      <c r="C780" s="33" t="s">
        <v>3537</v>
      </c>
      <c r="D780" s="33" t="s">
        <v>3572</v>
      </c>
      <c r="E780" s="33" t="s">
        <v>3456</v>
      </c>
      <c r="F780" s="33" t="s">
        <v>3573</v>
      </c>
      <c r="G780" s="33" t="s">
        <v>3574</v>
      </c>
      <c r="H780" s="33" t="s">
        <v>3550</v>
      </c>
      <c r="I780" s="4" t="s">
        <v>202</v>
      </c>
      <c r="J780" s="33" t="s">
        <v>3575</v>
      </c>
      <c r="K780" s="33" t="s">
        <v>3484</v>
      </c>
      <c r="L780" s="33" t="s">
        <v>202</v>
      </c>
    </row>
    <row r="781" spans="1:12" ht="27" x14ac:dyDescent="0.4">
      <c r="A781" s="4" t="s">
        <v>3456</v>
      </c>
      <c r="B781" s="33" t="s">
        <v>3477</v>
      </c>
      <c r="C781" s="33" t="s">
        <v>3537</v>
      </c>
      <c r="D781" s="33" t="s">
        <v>3576</v>
      </c>
      <c r="E781" s="33" t="s">
        <v>3456</v>
      </c>
      <c r="F781" s="33" t="s">
        <v>3577</v>
      </c>
      <c r="G781" s="33" t="s">
        <v>3578</v>
      </c>
      <c r="H781" s="33" t="s">
        <v>3550</v>
      </c>
      <c r="I781" s="4" t="s">
        <v>202</v>
      </c>
      <c r="J781" s="33" t="s">
        <v>3579</v>
      </c>
      <c r="K781" s="33" t="s">
        <v>3484</v>
      </c>
      <c r="L781" s="33" t="s">
        <v>202</v>
      </c>
    </row>
    <row r="782" spans="1:12" ht="27" x14ac:dyDescent="0.4">
      <c r="A782" s="4" t="s">
        <v>3456</v>
      </c>
      <c r="B782" s="33" t="s">
        <v>3477</v>
      </c>
      <c r="C782" s="33" t="s">
        <v>3537</v>
      </c>
      <c r="D782" s="33" t="s">
        <v>3580</v>
      </c>
      <c r="E782" s="33" t="s">
        <v>3456</v>
      </c>
      <c r="F782" s="33" t="s">
        <v>3581</v>
      </c>
      <c r="G782" s="33" t="s">
        <v>3582</v>
      </c>
      <c r="H782" s="33" t="s">
        <v>3583</v>
      </c>
      <c r="I782" s="4" t="s">
        <v>202</v>
      </c>
      <c r="J782" s="33" t="s">
        <v>3498</v>
      </c>
      <c r="K782" s="33" t="s">
        <v>3484</v>
      </c>
      <c r="L782" s="33" t="s">
        <v>202</v>
      </c>
    </row>
    <row r="783" spans="1:12" ht="27" x14ac:dyDescent="0.4">
      <c r="A783" s="4" t="s">
        <v>3456</v>
      </c>
      <c r="B783" s="33" t="s">
        <v>3477</v>
      </c>
      <c r="C783" s="33" t="s">
        <v>3537</v>
      </c>
      <c r="D783" s="33" t="s">
        <v>3584</v>
      </c>
      <c r="E783" s="33" t="s">
        <v>3456</v>
      </c>
      <c r="F783" s="33" t="s">
        <v>3585</v>
      </c>
      <c r="G783" s="33" t="s">
        <v>3586</v>
      </c>
      <c r="H783" s="33" t="s">
        <v>3583</v>
      </c>
      <c r="I783" s="4" t="s">
        <v>202</v>
      </c>
      <c r="J783" s="33" t="s">
        <v>3498</v>
      </c>
      <c r="K783" s="33" t="s">
        <v>3484</v>
      </c>
      <c r="L783" s="33" t="s">
        <v>202</v>
      </c>
    </row>
    <row r="784" spans="1:12" ht="27" x14ac:dyDescent="0.4">
      <c r="A784" s="4" t="s">
        <v>3456</v>
      </c>
      <c r="B784" s="33" t="s">
        <v>3477</v>
      </c>
      <c r="C784" s="33" t="s">
        <v>3537</v>
      </c>
      <c r="D784" s="33" t="s">
        <v>3587</v>
      </c>
      <c r="E784" s="33" t="s">
        <v>3456</v>
      </c>
      <c r="F784" s="33" t="s">
        <v>3588</v>
      </c>
      <c r="G784" s="33" t="s">
        <v>3589</v>
      </c>
      <c r="H784" s="33" t="s">
        <v>3590</v>
      </c>
      <c r="I784" s="4" t="s">
        <v>202</v>
      </c>
      <c r="J784" s="33" t="s">
        <v>262</v>
      </c>
      <c r="K784" s="33" t="s">
        <v>3484</v>
      </c>
      <c r="L784" s="33" t="s">
        <v>202</v>
      </c>
    </row>
    <row r="785" spans="1:12" ht="40.5" x14ac:dyDescent="0.4">
      <c r="A785" s="4" t="s">
        <v>3456</v>
      </c>
      <c r="B785" s="33" t="s">
        <v>3477</v>
      </c>
      <c r="C785" s="33" t="s">
        <v>3537</v>
      </c>
      <c r="D785" s="33" t="s">
        <v>3591</v>
      </c>
      <c r="E785" s="33" t="s">
        <v>3456</v>
      </c>
      <c r="F785" s="33" t="s">
        <v>3592</v>
      </c>
      <c r="G785" s="33" t="s">
        <v>3593</v>
      </c>
      <c r="H785" s="33" t="s">
        <v>3594</v>
      </c>
      <c r="I785" s="4" t="s">
        <v>202</v>
      </c>
      <c r="J785" s="33" t="s">
        <v>3595</v>
      </c>
      <c r="K785" s="33" t="s">
        <v>3484</v>
      </c>
      <c r="L785" s="33" t="s">
        <v>202</v>
      </c>
    </row>
    <row r="786" spans="1:12" ht="27" x14ac:dyDescent="0.4">
      <c r="A786" s="4" t="s">
        <v>3456</v>
      </c>
      <c r="B786" s="33" t="s">
        <v>3477</v>
      </c>
      <c r="C786" s="33" t="s">
        <v>3537</v>
      </c>
      <c r="D786" s="33" t="s">
        <v>3596</v>
      </c>
      <c r="E786" s="33" t="s">
        <v>3456</v>
      </c>
      <c r="F786" s="33" t="s">
        <v>3597</v>
      </c>
      <c r="G786" s="33" t="s">
        <v>3598</v>
      </c>
      <c r="H786" s="33" t="s">
        <v>3599</v>
      </c>
      <c r="I786" s="4" t="s">
        <v>202</v>
      </c>
      <c r="J786" s="33" t="s">
        <v>3600</v>
      </c>
      <c r="K786" s="33" t="s">
        <v>3484</v>
      </c>
      <c r="L786" s="33" t="s">
        <v>311</v>
      </c>
    </row>
    <row r="787" spans="1:12" ht="27" x14ac:dyDescent="0.4">
      <c r="A787" s="4" t="s">
        <v>3456</v>
      </c>
      <c r="B787" s="33" t="s">
        <v>3601</v>
      </c>
      <c r="C787" s="33" t="s">
        <v>3602</v>
      </c>
      <c r="D787" s="33" t="s">
        <v>3603</v>
      </c>
      <c r="E787" s="33" t="s">
        <v>3456</v>
      </c>
      <c r="F787" s="33" t="s">
        <v>3604</v>
      </c>
      <c r="G787" s="33" t="s">
        <v>3605</v>
      </c>
      <c r="H787" s="33" t="s">
        <v>664</v>
      </c>
      <c r="I787" s="4" t="s">
        <v>202</v>
      </c>
      <c r="J787" s="33" t="s">
        <v>296</v>
      </c>
      <c r="K787" s="33" t="s">
        <v>257</v>
      </c>
      <c r="L787" s="33" t="s">
        <v>202</v>
      </c>
    </row>
    <row r="788" spans="1:12" ht="27" x14ac:dyDescent="0.4">
      <c r="A788" s="4" t="s">
        <v>3456</v>
      </c>
      <c r="B788" s="33" t="s">
        <v>3601</v>
      </c>
      <c r="C788" s="33" t="s">
        <v>3602</v>
      </c>
      <c r="D788" s="33" t="s">
        <v>3606</v>
      </c>
      <c r="E788" s="33" t="s">
        <v>3456</v>
      </c>
      <c r="F788" s="33" t="s">
        <v>3607</v>
      </c>
      <c r="G788" s="33" t="s">
        <v>3608</v>
      </c>
      <c r="H788" s="33" t="s">
        <v>3609</v>
      </c>
      <c r="I788" s="4" t="s">
        <v>202</v>
      </c>
      <c r="J788" s="33" t="s">
        <v>3610</v>
      </c>
      <c r="K788" s="33" t="s">
        <v>3611</v>
      </c>
      <c r="L788" s="33" t="s">
        <v>202</v>
      </c>
    </row>
    <row r="789" spans="1:12" x14ac:dyDescent="0.4">
      <c r="A789" s="4" t="s">
        <v>3456</v>
      </c>
      <c r="B789" s="33" t="s">
        <v>3601</v>
      </c>
      <c r="C789" s="33" t="s">
        <v>3612</v>
      </c>
      <c r="D789" s="33" t="s">
        <v>3613</v>
      </c>
      <c r="E789" s="33" t="s">
        <v>3456</v>
      </c>
      <c r="F789" s="33" t="s">
        <v>3614</v>
      </c>
      <c r="G789" s="33" t="s">
        <v>3615</v>
      </c>
      <c r="H789" s="33" t="s">
        <v>664</v>
      </c>
      <c r="I789" s="4" t="s">
        <v>202</v>
      </c>
      <c r="J789" s="33" t="s">
        <v>296</v>
      </c>
      <c r="K789" s="33" t="s">
        <v>3616</v>
      </c>
      <c r="L789" s="33" t="s">
        <v>202</v>
      </c>
    </row>
    <row r="790" spans="1:12" ht="27" x14ac:dyDescent="0.4">
      <c r="A790" s="4" t="s">
        <v>3456</v>
      </c>
      <c r="B790" s="33" t="s">
        <v>3601</v>
      </c>
      <c r="C790" s="33" t="s">
        <v>3612</v>
      </c>
      <c r="D790" s="33" t="s">
        <v>3617</v>
      </c>
      <c r="E790" s="33" t="s">
        <v>3456</v>
      </c>
      <c r="F790" s="33" t="s">
        <v>3618</v>
      </c>
      <c r="G790" s="33" t="s">
        <v>3619</v>
      </c>
      <c r="H790" s="33" t="s">
        <v>3620</v>
      </c>
      <c r="I790" s="4" t="s">
        <v>202</v>
      </c>
      <c r="J790" s="33" t="s">
        <v>296</v>
      </c>
      <c r="K790" s="33" t="s">
        <v>3616</v>
      </c>
      <c r="L790" s="33" t="s">
        <v>202</v>
      </c>
    </row>
    <row r="791" spans="1:12" ht="40.5" x14ac:dyDescent="0.4">
      <c r="A791" s="4" t="s">
        <v>3456</v>
      </c>
      <c r="B791" s="33" t="s">
        <v>3601</v>
      </c>
      <c r="C791" s="33" t="s">
        <v>3621</v>
      </c>
      <c r="D791" s="33" t="s">
        <v>3622</v>
      </c>
      <c r="E791" s="33" t="s">
        <v>3456</v>
      </c>
      <c r="F791" s="33" t="s">
        <v>3623</v>
      </c>
      <c r="G791" s="33" t="s">
        <v>3624</v>
      </c>
      <c r="H791" s="33" t="s">
        <v>3625</v>
      </c>
      <c r="I791" s="4" t="s">
        <v>194</v>
      </c>
      <c r="J791" s="33" t="s">
        <v>3626</v>
      </c>
      <c r="K791" s="33" t="s">
        <v>196</v>
      </c>
      <c r="L791" s="33" t="s">
        <v>438</v>
      </c>
    </row>
    <row r="792" spans="1:12" x14ac:dyDescent="0.4">
      <c r="A792" s="4" t="s">
        <v>3456</v>
      </c>
      <c r="B792" s="33" t="s">
        <v>3601</v>
      </c>
      <c r="C792" s="33" t="s">
        <v>3621</v>
      </c>
      <c r="D792" s="33" t="s">
        <v>3627</v>
      </c>
      <c r="E792" s="33" t="s">
        <v>3456</v>
      </c>
      <c r="F792" s="33" t="s">
        <v>3628</v>
      </c>
      <c r="G792" s="33" t="s">
        <v>3629</v>
      </c>
      <c r="H792" s="33" t="s">
        <v>3630</v>
      </c>
      <c r="I792" s="4" t="s">
        <v>194</v>
      </c>
      <c r="J792" s="33" t="s">
        <v>296</v>
      </c>
      <c r="K792" s="33" t="s">
        <v>196</v>
      </c>
      <c r="L792" s="33" t="s">
        <v>202</v>
      </c>
    </row>
    <row r="793" spans="1:12" ht="40.5" x14ac:dyDescent="0.4">
      <c r="A793" s="4" t="s">
        <v>3456</v>
      </c>
      <c r="B793" s="33" t="s">
        <v>3601</v>
      </c>
      <c r="C793" s="33" t="s">
        <v>3621</v>
      </c>
      <c r="D793" s="33" t="s">
        <v>3631</v>
      </c>
      <c r="E793" s="33" t="s">
        <v>3456</v>
      </c>
      <c r="F793" s="33" t="s">
        <v>3632</v>
      </c>
      <c r="G793" s="33" t="s">
        <v>3633</v>
      </c>
      <c r="H793" s="33" t="s">
        <v>3634</v>
      </c>
      <c r="I793" s="4" t="s">
        <v>194</v>
      </c>
      <c r="J793" s="33" t="s">
        <v>3635</v>
      </c>
      <c r="K793" s="33" t="s">
        <v>3636</v>
      </c>
      <c r="L793" s="33" t="s">
        <v>438</v>
      </c>
    </row>
    <row r="794" spans="1:12" ht="27" x14ac:dyDescent="0.4">
      <c r="A794" s="4" t="s">
        <v>3456</v>
      </c>
      <c r="B794" s="33" t="s">
        <v>3601</v>
      </c>
      <c r="C794" s="33" t="s">
        <v>3637</v>
      </c>
      <c r="D794" s="33" t="s">
        <v>3638</v>
      </c>
      <c r="E794" s="33" t="s">
        <v>3456</v>
      </c>
      <c r="F794" s="33" t="s">
        <v>3639</v>
      </c>
      <c r="G794" s="33" t="s">
        <v>3640</v>
      </c>
      <c r="H794" s="33" t="s">
        <v>3641</v>
      </c>
      <c r="I794" s="4" t="s">
        <v>194</v>
      </c>
      <c r="J794" s="33" t="s">
        <v>195</v>
      </c>
      <c r="K794" s="33" t="s">
        <v>3642</v>
      </c>
      <c r="L794" s="33" t="s">
        <v>3643</v>
      </c>
    </row>
    <row r="795" spans="1:12" ht="27" x14ac:dyDescent="0.4">
      <c r="A795" s="4" t="s">
        <v>3456</v>
      </c>
      <c r="B795" s="33" t="s">
        <v>3601</v>
      </c>
      <c r="C795" s="33" t="s">
        <v>3637</v>
      </c>
      <c r="D795" s="33" t="s">
        <v>3644</v>
      </c>
      <c r="E795" s="33" t="s">
        <v>3456</v>
      </c>
      <c r="F795" s="33" t="s">
        <v>3645</v>
      </c>
      <c r="G795" s="33" t="s">
        <v>3646</v>
      </c>
      <c r="H795" s="33" t="s">
        <v>3647</v>
      </c>
      <c r="I795" s="4" t="s">
        <v>202</v>
      </c>
      <c r="J795" s="33" t="s">
        <v>3648</v>
      </c>
      <c r="K795" s="33" t="s">
        <v>3649</v>
      </c>
      <c r="L795" s="33" t="s">
        <v>275</v>
      </c>
    </row>
    <row r="796" spans="1:12" ht="27" x14ac:dyDescent="0.4">
      <c r="A796" s="4" t="s">
        <v>3456</v>
      </c>
      <c r="B796" s="33" t="s">
        <v>3601</v>
      </c>
      <c r="C796" s="33" t="s">
        <v>3637</v>
      </c>
      <c r="D796" s="33" t="s">
        <v>3650</v>
      </c>
      <c r="E796" s="33" t="s">
        <v>3456</v>
      </c>
      <c r="F796" s="33" t="s">
        <v>3651</v>
      </c>
      <c r="G796" s="33" t="s">
        <v>3608</v>
      </c>
      <c r="H796" s="33" t="s">
        <v>3652</v>
      </c>
      <c r="I796" s="4" t="s">
        <v>202</v>
      </c>
      <c r="J796" s="33" t="s">
        <v>3648</v>
      </c>
      <c r="K796" s="33" t="s">
        <v>3653</v>
      </c>
      <c r="L796" s="33" t="s">
        <v>3643</v>
      </c>
    </row>
    <row r="797" spans="1:12" ht="40.5" x14ac:dyDescent="0.4">
      <c r="A797" s="4" t="s">
        <v>3654</v>
      </c>
      <c r="B797" s="33" t="s">
        <v>3655</v>
      </c>
      <c r="D797" s="33" t="s">
        <v>3656</v>
      </c>
      <c r="E797" s="33" t="s">
        <v>3657</v>
      </c>
      <c r="F797" s="33" t="s">
        <v>3658</v>
      </c>
      <c r="G797" s="33" t="s">
        <v>3659</v>
      </c>
      <c r="H797" s="33" t="s">
        <v>3660</v>
      </c>
      <c r="I797" s="4" t="s">
        <v>194</v>
      </c>
      <c r="J797" s="33" t="s">
        <v>3661</v>
      </c>
      <c r="K797" s="33" t="s">
        <v>3662</v>
      </c>
      <c r="L797" s="33" t="s">
        <v>197</v>
      </c>
    </row>
    <row r="798" spans="1:12" ht="27" x14ac:dyDescent="0.4">
      <c r="A798" s="4" t="s">
        <v>3654</v>
      </c>
      <c r="B798" s="33" t="s">
        <v>3655</v>
      </c>
      <c r="D798" s="33" t="s">
        <v>3663</v>
      </c>
      <c r="E798" s="33" t="s">
        <v>3657</v>
      </c>
      <c r="F798" s="33" t="s">
        <v>3664</v>
      </c>
      <c r="G798" s="33" t="s">
        <v>3665</v>
      </c>
      <c r="H798" s="33" t="s">
        <v>3666</v>
      </c>
      <c r="I798" s="4" t="s">
        <v>194</v>
      </c>
      <c r="J798" s="33" t="s">
        <v>3667</v>
      </c>
      <c r="K798" s="33" t="s">
        <v>3668</v>
      </c>
      <c r="L798" s="33" t="s">
        <v>475</v>
      </c>
    </row>
    <row r="799" spans="1:12" ht="27" x14ac:dyDescent="0.4">
      <c r="A799" s="4" t="s">
        <v>3654</v>
      </c>
      <c r="B799" s="33" t="s">
        <v>3655</v>
      </c>
      <c r="D799" s="33" t="s">
        <v>3669</v>
      </c>
      <c r="E799" s="33" t="s">
        <v>3657</v>
      </c>
      <c r="F799" s="33" t="s">
        <v>3670</v>
      </c>
      <c r="G799" s="33" t="s">
        <v>314</v>
      </c>
      <c r="H799" s="33" t="s">
        <v>3671</v>
      </c>
      <c r="I799" s="4" t="s">
        <v>202</v>
      </c>
      <c r="J799" s="33" t="s">
        <v>195</v>
      </c>
      <c r="K799" s="33" t="s">
        <v>196</v>
      </c>
      <c r="L799" s="33" t="s">
        <v>202</v>
      </c>
    </row>
    <row r="800" spans="1:12" ht="27" x14ac:dyDescent="0.4">
      <c r="A800" s="4" t="s">
        <v>3654</v>
      </c>
      <c r="B800" s="33" t="s">
        <v>3655</v>
      </c>
      <c r="D800" s="33" t="s">
        <v>3672</v>
      </c>
      <c r="E800" s="33" t="s">
        <v>3657</v>
      </c>
      <c r="F800" s="33" t="s">
        <v>3673</v>
      </c>
      <c r="G800" s="33" t="s">
        <v>314</v>
      </c>
      <c r="H800" s="33" t="s">
        <v>3674</v>
      </c>
      <c r="I800" s="4" t="s">
        <v>194</v>
      </c>
      <c r="J800" s="33" t="s">
        <v>3675</v>
      </c>
      <c r="K800" s="33" t="s">
        <v>3676</v>
      </c>
      <c r="L800" s="33" t="s">
        <v>197</v>
      </c>
    </row>
    <row r="801" spans="1:12" ht="27" x14ac:dyDescent="0.4">
      <c r="A801" s="4" t="s">
        <v>3654</v>
      </c>
      <c r="B801" s="33" t="s">
        <v>3655</v>
      </c>
      <c r="D801" s="33" t="s">
        <v>3677</v>
      </c>
      <c r="E801" s="33" t="s">
        <v>3657</v>
      </c>
      <c r="F801" s="33" t="s">
        <v>3678</v>
      </c>
      <c r="G801" s="33" t="s">
        <v>3679</v>
      </c>
      <c r="H801" s="33" t="s">
        <v>3680</v>
      </c>
      <c r="I801" s="4" t="s">
        <v>202</v>
      </c>
      <c r="J801" s="33" t="s">
        <v>195</v>
      </c>
      <c r="K801" s="33" t="s">
        <v>196</v>
      </c>
      <c r="L801" s="33" t="s">
        <v>197</v>
      </c>
    </row>
    <row r="802" spans="1:12" ht="27" x14ac:dyDescent="0.4">
      <c r="A802" s="4" t="s">
        <v>3654</v>
      </c>
      <c r="B802" s="33" t="s">
        <v>3655</v>
      </c>
      <c r="D802" s="33" t="s">
        <v>3681</v>
      </c>
      <c r="E802" s="33" t="s">
        <v>3657</v>
      </c>
      <c r="F802" s="33" t="s">
        <v>3682</v>
      </c>
      <c r="G802" s="33" t="s">
        <v>3683</v>
      </c>
      <c r="H802" s="33" t="s">
        <v>3684</v>
      </c>
      <c r="I802" s="4" t="s">
        <v>194</v>
      </c>
      <c r="J802" s="33" t="s">
        <v>3685</v>
      </c>
      <c r="K802" s="33" t="s">
        <v>3662</v>
      </c>
      <c r="L802" s="33" t="s">
        <v>197</v>
      </c>
    </row>
    <row r="803" spans="1:12" ht="27" x14ac:dyDescent="0.4">
      <c r="A803" s="4" t="s">
        <v>3654</v>
      </c>
      <c r="B803" s="33" t="s">
        <v>3655</v>
      </c>
      <c r="D803" s="33" t="s">
        <v>3686</v>
      </c>
      <c r="E803" s="33" t="s">
        <v>3657</v>
      </c>
      <c r="F803" s="33" t="s">
        <v>3687</v>
      </c>
      <c r="G803" s="33" t="s">
        <v>314</v>
      </c>
      <c r="H803" s="33" t="s">
        <v>3688</v>
      </c>
      <c r="I803" s="4" t="s">
        <v>194</v>
      </c>
      <c r="J803" s="33" t="s">
        <v>195</v>
      </c>
      <c r="K803" s="33" t="s">
        <v>196</v>
      </c>
    </row>
    <row r="804" spans="1:12" ht="27" x14ac:dyDescent="0.4">
      <c r="A804" s="4" t="s">
        <v>3654</v>
      </c>
      <c r="B804" s="33" t="s">
        <v>3655</v>
      </c>
      <c r="D804" s="33" t="s">
        <v>3689</v>
      </c>
      <c r="E804" s="33" t="s">
        <v>3657</v>
      </c>
      <c r="F804" s="33" t="s">
        <v>3690</v>
      </c>
      <c r="G804" s="33" t="s">
        <v>3691</v>
      </c>
      <c r="H804" s="33" t="s">
        <v>3692</v>
      </c>
      <c r="I804" s="4" t="s">
        <v>194</v>
      </c>
      <c r="J804" s="33" t="s">
        <v>3693</v>
      </c>
      <c r="K804" s="33" t="s">
        <v>1092</v>
      </c>
      <c r="L804" s="33" t="s">
        <v>197</v>
      </c>
    </row>
    <row r="805" spans="1:12" ht="27" x14ac:dyDescent="0.4">
      <c r="A805" s="4" t="s">
        <v>3654</v>
      </c>
      <c r="B805" s="33" t="s">
        <v>3655</v>
      </c>
      <c r="D805" s="33" t="s">
        <v>3694</v>
      </c>
      <c r="E805" s="33" t="s">
        <v>3657</v>
      </c>
      <c r="F805" s="33" t="s">
        <v>3695</v>
      </c>
      <c r="G805" s="33" t="s">
        <v>3696</v>
      </c>
      <c r="H805" s="33" t="s">
        <v>3697</v>
      </c>
      <c r="I805" s="4" t="s">
        <v>202</v>
      </c>
      <c r="J805" s="33" t="s">
        <v>3698</v>
      </c>
      <c r="K805" s="33" t="s">
        <v>3699</v>
      </c>
      <c r="L805" s="33" t="s">
        <v>197</v>
      </c>
    </row>
    <row r="806" spans="1:12" ht="27" x14ac:dyDescent="0.4">
      <c r="A806" s="4" t="s">
        <v>3654</v>
      </c>
      <c r="B806" s="33" t="s">
        <v>3655</v>
      </c>
      <c r="D806" s="33" t="s">
        <v>3700</v>
      </c>
      <c r="E806" s="33" t="s">
        <v>3657</v>
      </c>
      <c r="F806" s="33" t="s">
        <v>3701</v>
      </c>
      <c r="G806" s="33" t="s">
        <v>3702</v>
      </c>
      <c r="H806" s="33" t="s">
        <v>3703</v>
      </c>
      <c r="I806" s="4" t="s">
        <v>202</v>
      </c>
      <c r="J806" s="33" t="s">
        <v>3667</v>
      </c>
      <c r="K806" s="33" t="s">
        <v>3704</v>
      </c>
      <c r="L806" s="33" t="s">
        <v>197</v>
      </c>
    </row>
    <row r="807" spans="1:12" ht="27" x14ac:dyDescent="0.4">
      <c r="A807" s="4" t="s">
        <v>3654</v>
      </c>
      <c r="B807" s="33" t="s">
        <v>3655</v>
      </c>
      <c r="D807" s="33" t="s">
        <v>3705</v>
      </c>
      <c r="E807" s="33" t="s">
        <v>3657</v>
      </c>
      <c r="F807" s="33" t="s">
        <v>3706</v>
      </c>
      <c r="G807" s="33" t="s">
        <v>3707</v>
      </c>
      <c r="H807" s="33" t="s">
        <v>3708</v>
      </c>
      <c r="I807" s="4" t="s">
        <v>202</v>
      </c>
      <c r="J807" s="33" t="s">
        <v>195</v>
      </c>
      <c r="K807" s="33" t="s">
        <v>3662</v>
      </c>
      <c r="L807" s="33" t="s">
        <v>202</v>
      </c>
    </row>
    <row r="808" spans="1:12" ht="27" x14ac:dyDescent="0.4">
      <c r="A808" s="4" t="s">
        <v>3654</v>
      </c>
      <c r="B808" s="33" t="s">
        <v>3655</v>
      </c>
      <c r="D808" s="33" t="s">
        <v>3709</v>
      </c>
      <c r="E808" s="33" t="s">
        <v>3657</v>
      </c>
      <c r="F808" s="33" t="s">
        <v>3710</v>
      </c>
      <c r="G808" s="33" t="s">
        <v>289</v>
      </c>
      <c r="H808" s="33" t="s">
        <v>3711</v>
      </c>
      <c r="I808" s="4" t="s">
        <v>202</v>
      </c>
      <c r="J808" s="33" t="s">
        <v>3693</v>
      </c>
      <c r="K808" s="33" t="s">
        <v>3676</v>
      </c>
      <c r="L808" s="33" t="s">
        <v>275</v>
      </c>
    </row>
    <row r="809" spans="1:12" ht="27" x14ac:dyDescent="0.4">
      <c r="A809" s="4" t="s">
        <v>3654</v>
      </c>
      <c r="B809" s="33" t="s">
        <v>3655</v>
      </c>
      <c r="D809" s="33" t="s">
        <v>3712</v>
      </c>
      <c r="E809" s="33" t="s">
        <v>3657</v>
      </c>
      <c r="F809" s="33" t="s">
        <v>3713</v>
      </c>
      <c r="G809" s="33" t="s">
        <v>3714</v>
      </c>
      <c r="H809" s="33" t="s">
        <v>3715</v>
      </c>
      <c r="I809" s="4" t="s">
        <v>202</v>
      </c>
      <c r="J809" s="33" t="s">
        <v>3716</v>
      </c>
      <c r="K809" s="33" t="s">
        <v>3717</v>
      </c>
      <c r="L809" s="33" t="s">
        <v>197</v>
      </c>
    </row>
    <row r="810" spans="1:12" ht="27" x14ac:dyDescent="0.4">
      <c r="A810" s="4" t="s">
        <v>3654</v>
      </c>
      <c r="B810" s="33" t="s">
        <v>3655</v>
      </c>
      <c r="D810" s="33" t="s">
        <v>3718</v>
      </c>
      <c r="E810" s="33" t="s">
        <v>3657</v>
      </c>
      <c r="F810" s="33" t="s">
        <v>3719</v>
      </c>
      <c r="G810" s="33" t="s">
        <v>3720</v>
      </c>
      <c r="H810" s="33" t="s">
        <v>3721</v>
      </c>
      <c r="I810" s="4" t="s">
        <v>194</v>
      </c>
      <c r="J810" s="33" t="s">
        <v>601</v>
      </c>
      <c r="K810" s="33" t="s">
        <v>3722</v>
      </c>
      <c r="L810" s="33" t="s">
        <v>197</v>
      </c>
    </row>
    <row r="811" spans="1:12" x14ac:dyDescent="0.4">
      <c r="A811" s="4" t="s">
        <v>3723</v>
      </c>
      <c r="B811" s="33" t="s">
        <v>3005</v>
      </c>
      <c r="C811" s="33" t="s">
        <v>3724</v>
      </c>
      <c r="D811" s="33" t="s">
        <v>3725</v>
      </c>
      <c r="E811" s="33" t="s">
        <v>3726</v>
      </c>
      <c r="F811" s="33" t="s">
        <v>3727</v>
      </c>
      <c r="G811" s="33" t="s">
        <v>3728</v>
      </c>
      <c r="H811" s="33" t="s">
        <v>248</v>
      </c>
      <c r="I811" s="4" t="s">
        <v>202</v>
      </c>
      <c r="J811" s="33" t="s">
        <v>195</v>
      </c>
      <c r="K811" s="33" t="s">
        <v>196</v>
      </c>
      <c r="L811" s="33" t="s">
        <v>202</v>
      </c>
    </row>
    <row r="812" spans="1:12" ht="27" x14ac:dyDescent="0.4">
      <c r="A812" s="4" t="s">
        <v>3723</v>
      </c>
      <c r="B812" s="33" t="s">
        <v>3005</v>
      </c>
      <c r="C812" s="33" t="s">
        <v>3724</v>
      </c>
      <c r="D812" s="33" t="s">
        <v>3729</v>
      </c>
      <c r="E812" s="33" t="s">
        <v>3726</v>
      </c>
      <c r="F812" s="33" t="s">
        <v>3730</v>
      </c>
      <c r="G812" s="33" t="s">
        <v>3731</v>
      </c>
      <c r="H812" s="33" t="s">
        <v>3732</v>
      </c>
      <c r="I812" s="4" t="s">
        <v>202</v>
      </c>
      <c r="J812" s="33" t="s">
        <v>3733</v>
      </c>
      <c r="K812" s="33" t="s">
        <v>3734</v>
      </c>
      <c r="L812" s="33" t="s">
        <v>197</v>
      </c>
    </row>
    <row r="813" spans="1:12" x14ac:dyDescent="0.4">
      <c r="A813" s="4" t="s">
        <v>3723</v>
      </c>
      <c r="B813" s="33" t="s">
        <v>3005</v>
      </c>
      <c r="C813" s="33" t="s">
        <v>3724</v>
      </c>
      <c r="D813" s="33" t="s">
        <v>3735</v>
      </c>
      <c r="E813" s="33" t="s">
        <v>3726</v>
      </c>
      <c r="F813" s="33" t="s">
        <v>3736</v>
      </c>
      <c r="G813" s="33" t="s">
        <v>3737</v>
      </c>
      <c r="H813" s="33" t="s">
        <v>442</v>
      </c>
      <c r="I813" s="4" t="s">
        <v>202</v>
      </c>
      <c r="J813" s="33" t="s">
        <v>195</v>
      </c>
      <c r="K813" s="33" t="s">
        <v>196</v>
      </c>
      <c r="L813" s="33" t="s">
        <v>202</v>
      </c>
    </row>
    <row r="814" spans="1:12" x14ac:dyDescent="0.4">
      <c r="A814" s="4" t="s">
        <v>3723</v>
      </c>
      <c r="B814" s="33" t="s">
        <v>3005</v>
      </c>
      <c r="C814" s="33" t="s">
        <v>3724</v>
      </c>
      <c r="D814" s="33" t="s">
        <v>3738</v>
      </c>
      <c r="E814" s="33" t="s">
        <v>3726</v>
      </c>
      <c r="F814" s="33" t="s">
        <v>3739</v>
      </c>
      <c r="G814" s="33" t="s">
        <v>3740</v>
      </c>
      <c r="H814" s="33" t="s">
        <v>248</v>
      </c>
      <c r="I814" s="4" t="s">
        <v>202</v>
      </c>
      <c r="J814" s="33" t="s">
        <v>195</v>
      </c>
      <c r="K814" s="33" t="s">
        <v>196</v>
      </c>
      <c r="L814" s="33" t="s">
        <v>202</v>
      </c>
    </row>
    <row r="815" spans="1:12" ht="27" x14ac:dyDescent="0.4">
      <c r="A815" s="4" t="s">
        <v>3723</v>
      </c>
      <c r="B815" s="33" t="s">
        <v>3005</v>
      </c>
      <c r="C815" s="33" t="s">
        <v>3724</v>
      </c>
      <c r="D815" s="33" t="s">
        <v>3741</v>
      </c>
      <c r="E815" s="33" t="s">
        <v>3726</v>
      </c>
      <c r="F815" s="33" t="s">
        <v>3742</v>
      </c>
      <c r="G815" s="33" t="s">
        <v>3743</v>
      </c>
      <c r="H815" s="33" t="s">
        <v>3744</v>
      </c>
      <c r="I815" s="4" t="s">
        <v>202</v>
      </c>
      <c r="J815" s="33" t="s">
        <v>262</v>
      </c>
      <c r="K815" s="33" t="s">
        <v>3014</v>
      </c>
      <c r="L815" s="33" t="s">
        <v>197</v>
      </c>
    </row>
    <row r="816" spans="1:12" ht="40.5" x14ac:dyDescent="0.4">
      <c r="A816" s="4" t="s">
        <v>3745</v>
      </c>
      <c r="B816" s="33" t="s">
        <v>3746</v>
      </c>
      <c r="D816" s="33" t="s">
        <v>3747</v>
      </c>
      <c r="E816" s="33" t="s">
        <v>3745</v>
      </c>
      <c r="F816" s="33" t="s">
        <v>3748</v>
      </c>
      <c r="G816" s="33" t="s">
        <v>3749</v>
      </c>
      <c r="H816" s="33" t="s">
        <v>3750</v>
      </c>
      <c r="I816" s="4" t="s">
        <v>194</v>
      </c>
      <c r="J816" s="33" t="s">
        <v>3751</v>
      </c>
      <c r="K816" s="33" t="s">
        <v>606</v>
      </c>
      <c r="L816" s="33" t="s">
        <v>202</v>
      </c>
    </row>
    <row r="817" spans="1:12" ht="40.5" x14ac:dyDescent="0.4">
      <c r="A817" s="4" t="s">
        <v>3752</v>
      </c>
      <c r="B817" s="33" t="s">
        <v>3746</v>
      </c>
      <c r="D817" s="33" t="s">
        <v>3753</v>
      </c>
      <c r="E817" s="33" t="s">
        <v>3752</v>
      </c>
      <c r="F817" s="33" t="s">
        <v>3754</v>
      </c>
      <c r="G817" s="33" t="s">
        <v>3755</v>
      </c>
      <c r="H817" s="33" t="s">
        <v>3756</v>
      </c>
      <c r="I817" s="4" t="s">
        <v>194</v>
      </c>
      <c r="J817" s="33" t="s">
        <v>3757</v>
      </c>
      <c r="K817" s="33" t="s">
        <v>606</v>
      </c>
      <c r="L817" s="33" t="s">
        <v>202</v>
      </c>
    </row>
    <row r="818" spans="1:12" ht="40.5" x14ac:dyDescent="0.4">
      <c r="A818" s="4" t="s">
        <v>3758</v>
      </c>
      <c r="B818" s="33" t="s">
        <v>3746</v>
      </c>
      <c r="D818" s="33" t="s">
        <v>3759</v>
      </c>
      <c r="E818" s="33" t="s">
        <v>3758</v>
      </c>
      <c r="F818" s="33" t="s">
        <v>3760</v>
      </c>
      <c r="G818" s="33" t="s">
        <v>3761</v>
      </c>
      <c r="H818" s="33" t="s">
        <v>3762</v>
      </c>
      <c r="I818" s="4" t="s">
        <v>194</v>
      </c>
      <c r="J818" s="33" t="s">
        <v>3763</v>
      </c>
      <c r="K818" s="33" t="s">
        <v>606</v>
      </c>
      <c r="L818" s="33" t="s">
        <v>202</v>
      </c>
    </row>
  </sheetData>
  <autoFilter ref="A1:AD1"/>
  <phoneticPr fontId="1"/>
  <pageMargins left="0.55118110236220474" right="0.39370078740157483" top="0.55118110236220474" bottom="0.39370078740157483" header="0.27559055118110237" footer="0.19685039370078741"/>
  <pageSetup paperSize="9" scale="10" orientation="portrait" r:id="rId1"/>
  <headerFooter alignWithMargins="0">
    <oddHeader>&amp;C&amp;"ＭＳ 明朝,太字"&amp;14個人情報取扱事務一覧表&amp;L印刷日：&amp;D　&amp;T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230">
    <tabColor rgb="FFFFFF00"/>
  </sheetPr>
  <dimension ref="A1:H2"/>
  <sheetViews>
    <sheetView showGridLines="0" workbookViewId="0">
      <selection activeCell="A2" sqref="A2:BG2"/>
    </sheetView>
  </sheetViews>
  <sheetFormatPr defaultRowHeight="13.5" x14ac:dyDescent="0.15"/>
  <cols>
    <col min="1" max="1" width="6.75" style="1" customWidth="1"/>
    <col min="2" max="2" width="5.75" style="1" customWidth="1"/>
    <col min="3" max="3" width="11.875" style="1" customWidth="1"/>
    <col min="4" max="4" width="17.25" style="1" bestFit="1" customWidth="1"/>
    <col min="5" max="5" width="32" style="1" bestFit="1" customWidth="1"/>
    <col min="6" max="6" width="22.75" style="1" bestFit="1" customWidth="1"/>
    <col min="7" max="7" width="58" style="1" bestFit="1" customWidth="1"/>
    <col min="8" max="8" width="4.75" style="1" customWidth="1"/>
    <col min="9" max="16384" width="9" style="1"/>
  </cols>
  <sheetData>
    <row r="1" spans="1:8" x14ac:dyDescent="0.15">
      <c r="A1" s="18" t="s">
        <v>122</v>
      </c>
      <c r="B1" s="18" t="s">
        <v>128</v>
      </c>
      <c r="C1" s="18" t="s">
        <v>129</v>
      </c>
      <c r="D1" s="18" t="s">
        <v>130</v>
      </c>
      <c r="E1" s="18" t="s">
        <v>131</v>
      </c>
      <c r="F1" s="18" t="s">
        <v>121</v>
      </c>
      <c r="G1" s="18" t="s">
        <v>133</v>
      </c>
      <c r="H1" s="18" t="s">
        <v>132</v>
      </c>
    </row>
    <row r="2" spans="1:8" x14ac:dyDescent="0.15">
      <c r="C2" s="27"/>
      <c r="D2" s="27"/>
      <c r="E2" s="27"/>
      <c r="F2" s="27"/>
      <c r="G2" s="27"/>
    </row>
  </sheetData>
  <phoneticPr fontId="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00">
    <tabColor rgb="FF7030A0"/>
  </sheetPr>
  <dimension ref="A1"/>
  <sheetViews>
    <sheetView workbookViewId="0"/>
  </sheetViews>
  <sheetFormatPr defaultRowHeight="13.5" x14ac:dyDescent="0.15"/>
  <cols>
    <col min="1" max="16384" width="9" style="5"/>
  </cols>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10">
    <tabColor rgb="FF008000"/>
  </sheetPr>
  <dimension ref="A1:I64"/>
  <sheetViews>
    <sheetView workbookViewId="0">
      <selection activeCell="C9" sqref="C9"/>
    </sheetView>
  </sheetViews>
  <sheetFormatPr defaultColWidth="8.5" defaultRowHeight="14.25" x14ac:dyDescent="0.4"/>
  <cols>
    <col min="1" max="1" width="4.125" style="9" customWidth="1"/>
    <col min="2" max="3" width="45" style="10" customWidth="1"/>
    <col min="4" max="18" width="8.5" style="10"/>
    <col min="19" max="25" width="8.5" style="10" customWidth="1"/>
    <col min="26" max="16384" width="8.5" style="10"/>
  </cols>
  <sheetData>
    <row r="1" spans="1:9" s="6" customFormat="1" ht="27.75" customHeight="1" x14ac:dyDescent="0.15">
      <c r="B1" s="6" t="s">
        <v>0</v>
      </c>
      <c r="C1" s="6" t="s">
        <v>1</v>
      </c>
      <c r="D1" s="7" t="b">
        <v>0</v>
      </c>
      <c r="E1" s="8" t="s">
        <v>137</v>
      </c>
    </row>
    <row r="2" spans="1:9" x14ac:dyDescent="0.4">
      <c r="A2" s="9">
        <v>1</v>
      </c>
      <c r="B2" s="10" t="s">
        <v>2</v>
      </c>
      <c r="C2" s="11" t="s">
        <v>148</v>
      </c>
      <c r="E2" s="8"/>
    </row>
    <row r="3" spans="1:9" x14ac:dyDescent="0.4">
      <c r="A3" s="9">
        <v>2</v>
      </c>
      <c r="B3" s="10" t="s">
        <v>3</v>
      </c>
      <c r="C3" s="11" t="s">
        <v>149</v>
      </c>
      <c r="E3" s="8"/>
    </row>
    <row r="4" spans="1:9" x14ac:dyDescent="0.4">
      <c r="A4" s="9">
        <v>3</v>
      </c>
      <c r="B4" s="10" t="s">
        <v>4</v>
      </c>
      <c r="C4" s="11" t="s">
        <v>150</v>
      </c>
      <c r="D4" s="7">
        <v>30</v>
      </c>
      <c r="E4" s="8" t="s">
        <v>5</v>
      </c>
      <c r="H4" s="21">
        <v>30</v>
      </c>
      <c r="I4" s="8" t="s">
        <v>135</v>
      </c>
    </row>
    <row r="5" spans="1:9" x14ac:dyDescent="0.4">
      <c r="A5" s="9">
        <v>4</v>
      </c>
      <c r="B5" s="10" t="s">
        <v>138</v>
      </c>
      <c r="C5" s="11" t="s">
        <v>138</v>
      </c>
      <c r="D5" s="7">
        <v>27</v>
      </c>
      <c r="E5" s="8" t="s">
        <v>5</v>
      </c>
      <c r="H5" s="21">
        <v>27</v>
      </c>
      <c r="I5" s="8" t="s">
        <v>134</v>
      </c>
    </row>
    <row r="6" spans="1:9" x14ac:dyDescent="0.4">
      <c r="A6" s="9">
        <v>5</v>
      </c>
      <c r="B6" s="10" t="s">
        <v>6</v>
      </c>
      <c r="C6" s="11" t="s">
        <v>151</v>
      </c>
      <c r="E6" s="8"/>
    </row>
    <row r="7" spans="1:9" x14ac:dyDescent="0.4">
      <c r="A7" s="9">
        <v>6</v>
      </c>
      <c r="B7" s="10" t="s">
        <v>7</v>
      </c>
      <c r="C7" s="11" t="s">
        <v>152</v>
      </c>
      <c r="E7" s="8"/>
    </row>
    <row r="8" spans="1:9" x14ac:dyDescent="0.4">
      <c r="A8" s="9">
        <v>7</v>
      </c>
      <c r="B8" s="10" t="s">
        <v>8</v>
      </c>
      <c r="C8" s="11" t="s">
        <v>153</v>
      </c>
      <c r="E8" s="8"/>
    </row>
    <row r="9" spans="1:9" x14ac:dyDescent="0.4">
      <c r="A9" s="9">
        <v>8</v>
      </c>
      <c r="C9" s="11"/>
      <c r="E9" s="8"/>
    </row>
    <row r="10" spans="1:9" x14ac:dyDescent="0.4">
      <c r="A10" s="9">
        <v>9</v>
      </c>
      <c r="C10" s="11"/>
      <c r="E10" s="8"/>
    </row>
    <row r="11" spans="1:9" x14ac:dyDescent="0.4">
      <c r="A11" s="9">
        <v>10</v>
      </c>
      <c r="C11" s="11"/>
      <c r="E11" s="8"/>
    </row>
    <row r="12" spans="1:9" x14ac:dyDescent="0.4">
      <c r="A12" s="9">
        <v>11</v>
      </c>
      <c r="B12" s="10" t="s">
        <v>9</v>
      </c>
      <c r="C12" s="22" t="s">
        <v>140</v>
      </c>
      <c r="D12" s="7">
        <v>1</v>
      </c>
      <c r="E12" s="8" t="s">
        <v>141</v>
      </c>
    </row>
    <row r="13" spans="1:9" x14ac:dyDescent="0.4">
      <c r="A13" s="9">
        <v>12</v>
      </c>
      <c r="B13" s="10" t="s">
        <v>10</v>
      </c>
      <c r="C13" s="11" t="b">
        <v>1</v>
      </c>
      <c r="D13" s="8" t="s">
        <v>136</v>
      </c>
      <c r="E13" s="8"/>
    </row>
    <row r="14" spans="1:9" x14ac:dyDescent="0.4">
      <c r="A14" s="9">
        <v>13</v>
      </c>
      <c r="B14" s="10" t="s">
        <v>11</v>
      </c>
      <c r="C14" s="11" t="b">
        <v>1</v>
      </c>
      <c r="D14" s="8"/>
      <c r="E14" s="8"/>
    </row>
    <row r="15" spans="1:9" x14ac:dyDescent="0.4">
      <c r="A15" s="9">
        <v>14</v>
      </c>
      <c r="B15" s="10" t="s">
        <v>12</v>
      </c>
      <c r="C15" s="11" t="b">
        <v>1</v>
      </c>
      <c r="D15" s="8"/>
      <c r="E15" s="8"/>
    </row>
    <row r="16" spans="1:9" x14ac:dyDescent="0.4">
      <c r="A16" s="9">
        <v>15</v>
      </c>
      <c r="B16" s="10" t="s">
        <v>13</v>
      </c>
      <c r="C16" s="11" t="b">
        <v>1</v>
      </c>
      <c r="E16" s="8"/>
    </row>
    <row r="17" spans="1:5" x14ac:dyDescent="0.4">
      <c r="A17" s="9">
        <v>16</v>
      </c>
      <c r="B17" s="10" t="s">
        <v>14</v>
      </c>
      <c r="C17" s="11" t="b">
        <v>0</v>
      </c>
      <c r="E17" s="8"/>
    </row>
    <row r="18" spans="1:5" x14ac:dyDescent="0.4">
      <c r="A18" s="9">
        <v>17</v>
      </c>
      <c r="B18" s="10" t="s">
        <v>15</v>
      </c>
      <c r="C18" s="11" t="b">
        <v>1</v>
      </c>
      <c r="E18" s="8"/>
    </row>
    <row r="19" spans="1:5" x14ac:dyDescent="0.4">
      <c r="A19" s="9">
        <v>18</v>
      </c>
      <c r="B19" s="10" t="s">
        <v>16</v>
      </c>
      <c r="C19" s="11" t="b">
        <v>1</v>
      </c>
      <c r="E19" s="8"/>
    </row>
    <row r="20" spans="1:5" x14ac:dyDescent="0.4">
      <c r="A20" s="9">
        <v>19</v>
      </c>
      <c r="B20" s="10" t="s">
        <v>17</v>
      </c>
      <c r="C20" s="11" t="s">
        <v>176</v>
      </c>
      <c r="E20" s="8"/>
    </row>
    <row r="21" spans="1:5" x14ac:dyDescent="0.4">
      <c r="A21" s="9">
        <v>20</v>
      </c>
      <c r="C21" s="11"/>
      <c r="E21" s="8"/>
    </row>
    <row r="23" spans="1:5" x14ac:dyDescent="0.4">
      <c r="B23" s="10" t="s">
        <v>18</v>
      </c>
    </row>
    <row r="24" spans="1:5" x14ac:dyDescent="0.4">
      <c r="B24" s="10" t="s">
        <v>19</v>
      </c>
      <c r="C24" s="11">
        <v>415</v>
      </c>
      <c r="D24" s="10" t="s">
        <v>20</v>
      </c>
    </row>
    <row r="25" spans="1:5" x14ac:dyDescent="0.4">
      <c r="B25" s="10" t="s">
        <v>21</v>
      </c>
      <c r="C25" s="11" t="s">
        <v>22</v>
      </c>
      <c r="D25" s="10" t="s">
        <v>23</v>
      </c>
    </row>
    <row r="26" spans="1:5" x14ac:dyDescent="0.4">
      <c r="B26" s="10" t="s">
        <v>24</v>
      </c>
      <c r="C26" s="11" t="s">
        <v>25</v>
      </c>
      <c r="D26" s="10" t="s">
        <v>26</v>
      </c>
    </row>
    <row r="27" spans="1:5" x14ac:dyDescent="0.4">
      <c r="B27" s="10" t="s">
        <v>27</v>
      </c>
      <c r="C27" s="11" t="s">
        <v>28</v>
      </c>
      <c r="D27" s="10" t="s">
        <v>29</v>
      </c>
    </row>
    <row r="28" spans="1:5" x14ac:dyDescent="0.4">
      <c r="B28" s="10" t="s">
        <v>30</v>
      </c>
      <c r="C28" s="11" t="s">
        <v>31</v>
      </c>
      <c r="D28" s="10" t="s">
        <v>32</v>
      </c>
    </row>
    <row r="29" spans="1:5" x14ac:dyDescent="0.4">
      <c r="B29" s="10" t="s">
        <v>33</v>
      </c>
      <c r="C29" s="11" t="s">
        <v>34</v>
      </c>
      <c r="D29" s="10" t="s">
        <v>35</v>
      </c>
    </row>
    <row r="30" spans="1:5" x14ac:dyDescent="0.4">
      <c r="B30" s="10" t="s">
        <v>36</v>
      </c>
      <c r="C30" s="11" t="s">
        <v>37</v>
      </c>
      <c r="D30" s="10" t="s">
        <v>38</v>
      </c>
    </row>
    <row r="31" spans="1:5" x14ac:dyDescent="0.4">
      <c r="B31" s="10" t="s">
        <v>39</v>
      </c>
      <c r="C31" s="11" t="b">
        <v>0</v>
      </c>
      <c r="D31" s="10" t="s">
        <v>40</v>
      </c>
    </row>
    <row r="32" spans="1:5" x14ac:dyDescent="0.4">
      <c r="B32" s="10" t="s">
        <v>41</v>
      </c>
      <c r="C32" s="11" t="b">
        <v>0</v>
      </c>
      <c r="D32" s="10" t="s">
        <v>42</v>
      </c>
    </row>
    <row r="33" spans="2:4" x14ac:dyDescent="0.4">
      <c r="B33" s="10" t="s">
        <v>43</v>
      </c>
      <c r="C33" s="11" t="b">
        <f>IF(IsJimu, IsDisplayJimuKihon, IsDisplayFileKihon)</f>
        <v>1</v>
      </c>
      <c r="D33" s="10" t="s">
        <v>44</v>
      </c>
    </row>
    <row r="34" spans="2:4" x14ac:dyDescent="0.4">
      <c r="B34" s="10" t="s">
        <v>45</v>
      </c>
      <c r="C34" s="11" t="b">
        <f>IF(IsJimu, IsDisplayJimuItem, IsDisplayFileItem)</f>
        <v>0</v>
      </c>
      <c r="D34" s="10" t="s">
        <v>44</v>
      </c>
    </row>
    <row r="35" spans="2:4" x14ac:dyDescent="0.4">
      <c r="B35" s="10" t="s">
        <v>46</v>
      </c>
      <c r="C35" s="11" t="b">
        <f>IF(IsJimu, IsDisplayJimuKanren, IsDisplayFileKanren)</f>
        <v>1</v>
      </c>
      <c r="D35" s="10" t="s">
        <v>44</v>
      </c>
    </row>
    <row r="37" spans="2:4" x14ac:dyDescent="0.4">
      <c r="B37" s="10" t="s">
        <v>47</v>
      </c>
      <c r="C37" s="12">
        <f>IF(JimuOutputRowCount_setting&lt;&gt;"",JimuOutputRowCount_setting,JimuOutputRowCount_default)</f>
        <v>30</v>
      </c>
      <c r="D37" s="10" t="s">
        <v>48</v>
      </c>
    </row>
    <row r="38" spans="2:4" x14ac:dyDescent="0.4">
      <c r="B38" s="10" t="s">
        <v>139</v>
      </c>
      <c r="C38" s="12">
        <f>IF(FileOutputRowCount_setting&lt;&gt;"",FileOutputRowCount_setting,FileOutputRowCount_default)</f>
        <v>27</v>
      </c>
      <c r="D38" s="10" t="s">
        <v>48</v>
      </c>
    </row>
    <row r="39" spans="2:4" x14ac:dyDescent="0.4">
      <c r="B39" s="10" t="s">
        <v>49</v>
      </c>
      <c r="C39" s="12">
        <f>IF(IsJimu,JimuOutputRowCount,FileOutputRowCount)</f>
        <v>27</v>
      </c>
      <c r="D39" s="10" t="s">
        <v>50</v>
      </c>
    </row>
    <row r="40" spans="2:4" x14ac:dyDescent="0.4">
      <c r="B40" s="10" t="s">
        <v>51</v>
      </c>
      <c r="C40" s="12" t="e">
        <f>INDEX(GamenKouseiTable[],MATCH(OutputRowCount,GamenKouseiTable[CSV列番号],0),7)</f>
        <v>#N/A</v>
      </c>
      <c r="D40" s="10" t="s">
        <v>52</v>
      </c>
    </row>
    <row r="42" spans="2:4" x14ac:dyDescent="0.4">
      <c r="B42" s="10" t="s">
        <v>53</v>
      </c>
      <c r="C42" s="12">
        <v>1</v>
      </c>
    </row>
    <row r="43" spans="2:4" x14ac:dyDescent="0.4">
      <c r="B43" s="10" t="s">
        <v>54</v>
      </c>
      <c r="C43" s="12">
        <f>MAX(GamenKouseiTable[帳票行番号])</f>
        <v>0</v>
      </c>
    </row>
    <row r="45" spans="2:4" x14ac:dyDescent="0.4">
      <c r="B45" s="10" t="s">
        <v>55</v>
      </c>
      <c r="C45" s="12">
        <f>KihonOutputRow_end+1</f>
        <v>1</v>
      </c>
      <c r="D45" s="10" t="s">
        <v>56</v>
      </c>
    </row>
    <row r="46" spans="2:4" x14ac:dyDescent="0.4">
      <c r="B46" s="10" t="s">
        <v>57</v>
      </c>
      <c r="C46" s="12">
        <f>ItemOutputRow_start + ItemCount_max + 1</f>
        <v>2</v>
      </c>
      <c r="D46" s="10" t="s">
        <v>58</v>
      </c>
    </row>
    <row r="48" spans="2:4" x14ac:dyDescent="0.4">
      <c r="B48" s="10" t="s">
        <v>59</v>
      </c>
      <c r="C48" s="12">
        <f>ItemOutputRow_end + 1</f>
        <v>3</v>
      </c>
      <c r="D48" s="10" t="s">
        <v>60</v>
      </c>
    </row>
    <row r="49" spans="2:9" x14ac:dyDescent="0.4">
      <c r="B49" s="10" t="s">
        <v>61</v>
      </c>
      <c r="C49" s="12">
        <f>KanrenOutputRow_start + KanrenCount_max + 1</f>
        <v>4</v>
      </c>
      <c r="D49" s="10" t="s">
        <v>58</v>
      </c>
    </row>
    <row r="51" spans="2:9" x14ac:dyDescent="0.4">
      <c r="B51" s="10" t="s">
        <v>62</v>
      </c>
      <c r="C51" s="12">
        <f>MAX(DataTable[D2_sqnum])</f>
        <v>0</v>
      </c>
      <c r="D51" s="10" t="s">
        <v>63</v>
      </c>
      <c r="I51" s="10" t="s">
        <v>64</v>
      </c>
    </row>
    <row r="52" spans="2:9" x14ac:dyDescent="0.4">
      <c r="B52" s="10" t="s">
        <v>65</v>
      </c>
      <c r="C52" s="12">
        <f>MAX(DataTable[D3_sqnum])</f>
        <v>0</v>
      </c>
      <c r="D52" s="10" t="s">
        <v>63</v>
      </c>
      <c r="I52" s="10" t="s">
        <v>66</v>
      </c>
    </row>
    <row r="54" spans="2:9" x14ac:dyDescent="0.4">
      <c r="B54" s="10" t="s">
        <v>67</v>
      </c>
      <c r="C54" s="13">
        <v>18</v>
      </c>
      <c r="D54" s="10" t="s">
        <v>68</v>
      </c>
    </row>
    <row r="55" spans="2:9" x14ac:dyDescent="0.4">
      <c r="B55" s="10" t="s">
        <v>69</v>
      </c>
      <c r="C55" s="13">
        <v>32.200000000000003</v>
      </c>
    </row>
    <row r="56" spans="2:9" x14ac:dyDescent="0.4">
      <c r="B56" s="10" t="s">
        <v>70</v>
      </c>
      <c r="C56" s="13">
        <v>32.200000000000003</v>
      </c>
    </row>
    <row r="57" spans="2:9" x14ac:dyDescent="0.4">
      <c r="B57" s="10" t="s">
        <v>71</v>
      </c>
      <c r="C57" s="13">
        <v>29.53</v>
      </c>
    </row>
    <row r="58" spans="2:9" x14ac:dyDescent="0.4">
      <c r="B58" s="10" t="s">
        <v>72</v>
      </c>
      <c r="C58" s="13">
        <v>96.6</v>
      </c>
    </row>
    <row r="60" spans="2:9" x14ac:dyDescent="0.4">
      <c r="B60" s="10" t="s">
        <v>73</v>
      </c>
      <c r="C60" s="12" t="str">
        <f>IF(IsJimu,IF(IsTourokubo,TitleJimuTourokubo,TitleJimuChousa),IF(IsTourokubo,TitleFileTourokubo,TitleFileChousa))</f>
        <v>入力確認票兼個人番号利用ファイル調査票</v>
      </c>
    </row>
    <row r="62" spans="2:9" x14ac:dyDescent="0.4">
      <c r="B62" s="10" t="s">
        <v>142</v>
      </c>
      <c r="C62" s="12" t="b">
        <v>1</v>
      </c>
    </row>
    <row r="63" spans="2:9" x14ac:dyDescent="0.4">
      <c r="B63" s="10" t="s">
        <v>74</v>
      </c>
      <c r="C63" s="12">
        <f>COUNTIF(DataSelectTable[選択],TRUE)</f>
        <v>0</v>
      </c>
    </row>
    <row r="64" spans="2:9" x14ac:dyDescent="0.4">
      <c r="B64" s="10" t="s">
        <v>75</v>
      </c>
      <c r="C64" s="12">
        <f>ROWS(DataSelectTable[])</f>
        <v>1</v>
      </c>
    </row>
  </sheetData>
  <phoneticPr fontId="1"/>
  <dataValidations count="3">
    <dataValidation type="list" allowBlank="1" showInputMessage="1" showErrorMessage="1" sqref="D1 C14:C19">
      <formula1>"True,False"</formula1>
    </dataValidation>
    <dataValidation type="list" allowBlank="1" showInputMessage="1" showErrorMessage="1" sqref="C13">
      <formula1>"0,1"</formula1>
    </dataValidation>
    <dataValidation type="list" allowBlank="1" showInputMessage="1" showErrorMessage="1" sqref="D12">
      <formula1>"0,1,2"</formula1>
    </dataValidation>
  </dataValidations>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30">
    <tabColor rgb="FFE1FFE1"/>
    <pageSetUpPr fitToPage="1"/>
  </sheetPr>
  <dimension ref="A1:E7"/>
  <sheetViews>
    <sheetView workbookViewId="0">
      <pane ySplit="7" topLeftCell="A8" activePane="bottomLeft" state="frozen"/>
      <selection pane="bottomLeft"/>
    </sheetView>
  </sheetViews>
  <sheetFormatPr defaultColWidth="8.5" defaultRowHeight="13.5" outlineLevelCol="1" x14ac:dyDescent="0.4"/>
  <cols>
    <col min="1" max="1" width="8.5" style="4"/>
    <col min="2" max="4" width="8.5" style="4" hidden="1" customWidth="1" outlineLevel="1"/>
    <col min="5" max="5" width="18.125" style="4" customWidth="1" collapsed="1"/>
    <col min="6" max="7" width="18.125" style="4" customWidth="1"/>
    <col min="8" max="11" width="8.5" style="4"/>
    <col min="12" max="12" width="15.75" style="4" customWidth="1"/>
    <col min="13" max="13" width="16.5" style="4" customWidth="1"/>
    <col min="14" max="21" width="16.125" style="4" customWidth="1"/>
    <col min="22" max="24" width="17" style="4" customWidth="1"/>
    <col min="25" max="26" width="8.5" style="4"/>
    <col min="27" max="31" width="16.25" style="4" customWidth="1"/>
    <col min="32" max="16384" width="8.5" style="4"/>
  </cols>
  <sheetData>
    <row r="1" spans="1:1" s="15" customFormat="1" x14ac:dyDescent="0.4">
      <c r="A1" s="14"/>
    </row>
    <row r="2" spans="1:1" s="15" customFormat="1" x14ac:dyDescent="0.4"/>
    <row r="3" spans="1:1" s="15" customFormat="1" x14ac:dyDescent="0.4"/>
    <row r="4" spans="1:1" s="15" customFormat="1" x14ac:dyDescent="0.4"/>
    <row r="5" spans="1:1" s="16" customFormat="1" x14ac:dyDescent="0.4"/>
    <row r="6" spans="1:1" s="15" customFormat="1" x14ac:dyDescent="0.4"/>
    <row r="7" spans="1:1" s="15" customFormat="1" x14ac:dyDescent="0.4"/>
  </sheetData>
  <phoneticPr fontId="1"/>
  <pageMargins left="0.55000000000000004" right="0.39370078740157483" top="0.56000000000000005" bottom="0.39370078740157483" header="0.28000000000000003" footer="0.19685039370078741"/>
  <headerFooter alignWithMargins="0">
    <oddHeader>&amp;L印刷日：&amp;D &amp;T&amp;C&amp;"ＭＳ 明朝,太字"&amp;12個人情報取扱事務台帳</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20">
    <tabColor rgb="FFE1FFE1"/>
    <pageSetUpPr fitToPage="1"/>
  </sheetPr>
  <dimension ref="A1:Z45"/>
  <sheetViews>
    <sheetView zoomScaleNormal="100" workbookViewId="0">
      <selection activeCell="A45" sqref="A45:L45"/>
    </sheetView>
  </sheetViews>
  <sheetFormatPr defaultColWidth="8.5" defaultRowHeight="13.5" x14ac:dyDescent="0.4"/>
  <cols>
    <col min="1" max="2" width="3.875" style="29" customWidth="1"/>
    <col min="3" max="11" width="10.875" style="29" customWidth="1"/>
    <col min="12" max="12" width="8.375" style="29" customWidth="1"/>
    <col min="13" max="20" width="8.5" style="29"/>
    <col min="21" max="21" width="18.625" style="29" customWidth="1"/>
    <col min="22" max="23" width="32.875" style="29" customWidth="1"/>
    <col min="24" max="24" width="30.125" style="29" customWidth="1"/>
    <col min="25" max="25" width="95.625" style="29" customWidth="1"/>
    <col min="26" max="26" width="8.5" style="29"/>
    <col min="27" max="16384" width="8.5" style="2"/>
  </cols>
  <sheetData>
    <row r="1" spans="1:25" x14ac:dyDescent="0.4">
      <c r="A1" s="41" t="e">
        <f>INDEX(DataTable[],MATCH(Title1,DataTable[SearchString],0),9)&amp;""</f>
        <v>#N/A</v>
      </c>
      <c r="B1" s="41"/>
      <c r="C1" s="41"/>
      <c r="D1" s="42" t="e">
        <f>INDEX(DataTable[],MATCH(CONCATENATE(DataShubetu1,"-",DataID),DataTable[SearchString],0),9)&amp;""</f>
        <v>#N/A</v>
      </c>
      <c r="E1" s="42"/>
      <c r="F1" s="42"/>
      <c r="G1" s="42"/>
      <c r="H1" s="42"/>
      <c r="I1" s="42"/>
      <c r="J1" s="42"/>
      <c r="K1" s="42"/>
      <c r="L1" s="42"/>
      <c r="S1" s="29" t="b">
        <v>1</v>
      </c>
      <c r="T1" s="29">
        <v>2</v>
      </c>
      <c r="U1" s="29" t="e">
        <f>A1</f>
        <v>#N/A</v>
      </c>
      <c r="V1" s="29">
        <f>G1</f>
        <v>0</v>
      </c>
      <c r="W1" s="29" t="e">
        <f>IF(T1 = 2,D1,"")</f>
        <v>#N/A</v>
      </c>
      <c r="X1" s="29">
        <f>J1</f>
        <v>0</v>
      </c>
      <c r="Y1" s="29" t="str">
        <f>IF(T1 = 1,D1,"")</f>
        <v/>
      </c>
    </row>
    <row r="2" spans="1:25" x14ac:dyDescent="0.4">
      <c r="A2" s="41" t="e">
        <f>INDEX(DataTable[],MATCH(Title1,DataTable[SearchString],0),10)&amp;""</f>
        <v>#N/A</v>
      </c>
      <c r="B2" s="41"/>
      <c r="C2" s="41"/>
      <c r="D2" s="42" t="e">
        <f>INDEX(DataTable[],MATCH(CONCATENATE(DataShubetu1,"-",DataID),DataTable[SearchString],0),10)&amp;""</f>
        <v>#N/A</v>
      </c>
      <c r="E2" s="42"/>
      <c r="F2" s="42"/>
      <c r="G2" s="42"/>
      <c r="H2" s="42"/>
      <c r="I2" s="42"/>
      <c r="J2" s="42"/>
      <c r="K2" s="42"/>
      <c r="L2" s="42"/>
      <c r="S2" s="29" t="b">
        <v>1</v>
      </c>
      <c r="T2" s="29">
        <v>1</v>
      </c>
      <c r="U2" s="29" t="e">
        <f>A2</f>
        <v>#N/A</v>
      </c>
      <c r="V2" s="29">
        <f>G2</f>
        <v>0</v>
      </c>
      <c r="W2" s="29" t="e">
        <f>IF(T1 = 2,D2,"")</f>
        <v>#N/A</v>
      </c>
      <c r="X2" s="29">
        <f>J1</f>
        <v>0</v>
      </c>
      <c r="Y2" s="29" t="str">
        <f>IF(T1 = 1,D2,"")</f>
        <v/>
      </c>
    </row>
    <row r="3" spans="1:25" x14ac:dyDescent="0.4">
      <c r="A3" s="41" t="s">
        <v>76</v>
      </c>
      <c r="B3" s="41"/>
      <c r="C3" s="41"/>
      <c r="D3" s="42" t="e">
        <f>INDEX(DataTable[],MATCH(CONCATENATE(DataShubetu1,"-",DataID),DataTable[SearchString],0),5)&amp;"　"&amp;INDEX(DataTable[],MATCH(CONCATENATE(DataShubetu1,"-",DataID),DataTable[SearchString],0),6)&amp;"　"&amp;INDEX(DataTable[],MATCH(CONCATENATE(DataShubetu1,"-",DataID),DataTable[SearchString],0),7)</f>
        <v>#N/A</v>
      </c>
      <c r="E3" s="42"/>
      <c r="F3" s="42"/>
      <c r="G3" s="42"/>
      <c r="H3" s="42"/>
      <c r="I3" s="42"/>
      <c r="J3" s="42"/>
      <c r="K3" s="42"/>
      <c r="L3" s="42"/>
      <c r="S3" s="29" t="b">
        <v>1</v>
      </c>
      <c r="T3" s="29">
        <v>1</v>
      </c>
      <c r="U3" s="29" t="str">
        <f>A3</f>
        <v>部　署</v>
      </c>
      <c r="V3" s="29">
        <f>G3</f>
        <v>0</v>
      </c>
      <c r="W3" s="29" t="e">
        <f>IF(T1 = 2,D3,"")</f>
        <v>#N/A</v>
      </c>
      <c r="X3" s="29">
        <f>J1</f>
        <v>0</v>
      </c>
    </row>
    <row r="4" spans="1:25" x14ac:dyDescent="0.4">
      <c r="A4" s="41" t="e">
        <f>IF(INDEX(GamenKouseiTable[],MATCH(12,GamenKouseiTable[CSV列番号],0),9),INDEX(DataTable[], MATCH(Title1,DataTable[col1],0),12)&amp;"","")</f>
        <v>#N/A</v>
      </c>
      <c r="B4" s="41"/>
      <c r="C4" s="41"/>
      <c r="D4" s="42" t="e">
        <f>IF(INDEX(GamenKouseiTable[],MATCH(12,GamenKouseiTable[CSV列番号],0),9),INDEX(DataTable[], MATCH(CONCATENATE(DataShubetu1,"-",DataID),DataTable[SearchString],0),12)&amp;"","")</f>
        <v>#N/A</v>
      </c>
      <c r="E4" s="42"/>
      <c r="F4" s="42"/>
      <c r="G4" s="41" t="e">
        <f>IF(INDEX(GamenKouseiTable[],MATCH(13,GamenKouseiTable[CSV列番号],0),9),INDEX(DataTable[], MATCH(Title1,DataTable[col1],0),13)&amp;"","")</f>
        <v>#N/A</v>
      </c>
      <c r="H4" s="41"/>
      <c r="I4" s="41"/>
      <c r="J4" s="42" t="e">
        <f>IF(INDEX(GamenKouseiTable[],MATCH(13,GamenKouseiTable[CSV列番号],0),9),INDEX(DataTable[], MATCH(CONCATENATE(DataShubetu1,"-",DataID),DataTable[SearchString],0),13)&amp;"","")</f>
        <v>#N/A</v>
      </c>
      <c r="K4" s="42"/>
      <c r="L4" s="42"/>
      <c r="S4" s="29" t="e">
        <f>IF(IsDisplayKihon,INDEX(GamenKouseiTable[],MATCH(ROW(),GamenKouseiTable[帳票行番号],0),9),FALSE)</f>
        <v>#N/A</v>
      </c>
      <c r="T4" s="29">
        <v>2</v>
      </c>
      <c r="U4" s="29" t="e">
        <f t="shared" ref="U4:U32" si="0">A4&amp;IF(T4= 1,CHAR(10),"")</f>
        <v>#N/A</v>
      </c>
      <c r="V4" s="29" t="e">
        <f t="shared" ref="V4:V32" si="1">G4&amp;""</f>
        <v>#N/A</v>
      </c>
      <c r="W4" s="29" t="e">
        <f t="shared" ref="W4:W32" si="2">IF(T4 = 2,D4&amp;"","")</f>
        <v>#N/A</v>
      </c>
      <c r="X4" s="29" t="e">
        <f t="shared" ref="X4:X32" si="3">J4&amp;""</f>
        <v>#N/A</v>
      </c>
      <c r="Y4" s="29" t="str">
        <f t="shared" ref="Y4:Y32" si="4">IF(T4= 1,D4&amp;""&amp;CHAR(10),"")</f>
        <v/>
      </c>
    </row>
    <row r="5" spans="1:25" x14ac:dyDescent="0.4">
      <c r="A5" s="41" t="e">
        <f>IF(INDEX(GamenKouseiTable[],MATCH(14,GamenKouseiTable[CSV列番号],0),9),INDEX(DataTable[], MATCH(Title1,DataTable[col1],0),14)&amp;"","")</f>
        <v>#N/A</v>
      </c>
      <c r="B5" s="41"/>
      <c r="C5" s="41"/>
      <c r="D5" s="42" t="e">
        <f>IF(INDEX(GamenKouseiTable[],MATCH(14,GamenKouseiTable[CSV列番号],0),9),INDEX(DataTable[], MATCH(CONCATENATE(DataShubetu1,"-",DataID),DataTable[SearchString],0),14)&amp;"","")</f>
        <v>#N/A</v>
      </c>
      <c r="E5" s="42"/>
      <c r="F5" s="42"/>
      <c r="G5" s="42"/>
      <c r="H5" s="42"/>
      <c r="I5" s="42"/>
      <c r="J5" s="42"/>
      <c r="K5" s="42"/>
      <c r="L5" s="42"/>
      <c r="S5" s="29" t="e">
        <f>IF(IsDisplayKihon,INDEX(GamenKouseiTable[],MATCH(ROW(),GamenKouseiTable[帳票行番号],0),9),FALSE)</f>
        <v>#N/A</v>
      </c>
      <c r="T5" s="29">
        <v>1</v>
      </c>
      <c r="U5" s="29" t="e">
        <f t="shared" si="0"/>
        <v>#N/A</v>
      </c>
      <c r="V5" s="29" t="str">
        <f t="shared" si="1"/>
        <v/>
      </c>
      <c r="W5" s="29" t="str">
        <f t="shared" si="2"/>
        <v/>
      </c>
      <c r="X5" s="29" t="str">
        <f t="shared" si="3"/>
        <v/>
      </c>
      <c r="Y5" s="29" t="e">
        <f t="shared" si="4"/>
        <v>#N/A</v>
      </c>
    </row>
    <row r="6" spans="1:25" x14ac:dyDescent="0.4">
      <c r="A6" s="41" t="e">
        <f>IF(INDEX(GamenKouseiTable[],MATCH(15,GamenKouseiTable[CSV列番号],0),9),INDEX(DataTable[], MATCH(Title1,DataTable[col1],0),15)&amp;"","")</f>
        <v>#N/A</v>
      </c>
      <c r="B6" s="41"/>
      <c r="C6" s="41"/>
      <c r="D6" s="42" t="e">
        <f>IF(INDEX(GamenKouseiTable[],MATCH(15,GamenKouseiTable[CSV列番号],0),9),INDEX(DataTable[], MATCH(CONCATENATE(DataShubetu1,"-",DataID),DataTable[SearchString],0),15)&amp;"","")</f>
        <v>#N/A</v>
      </c>
      <c r="E6" s="42"/>
      <c r="F6" s="42"/>
      <c r="G6" s="42"/>
      <c r="H6" s="42"/>
      <c r="I6" s="42"/>
      <c r="J6" s="42"/>
      <c r="K6" s="42"/>
      <c r="L6" s="42"/>
      <c r="S6" s="29" t="e">
        <f>IF(IsDisplayKihon,INDEX(GamenKouseiTable[],MATCH(ROW(),GamenKouseiTable[帳票行番号],0),9),FALSE)</f>
        <v>#N/A</v>
      </c>
      <c r="T6" s="29">
        <v>1</v>
      </c>
      <c r="U6" s="29" t="e">
        <f t="shared" si="0"/>
        <v>#N/A</v>
      </c>
      <c r="V6" s="29" t="str">
        <f t="shared" si="1"/>
        <v/>
      </c>
      <c r="W6" s="29" t="str">
        <f t="shared" si="2"/>
        <v/>
      </c>
      <c r="X6" s="29" t="str">
        <f t="shared" si="3"/>
        <v/>
      </c>
      <c r="Y6" s="29" t="e">
        <f t="shared" si="4"/>
        <v>#N/A</v>
      </c>
    </row>
    <row r="7" spans="1:25" x14ac:dyDescent="0.4">
      <c r="A7" s="41" t="e">
        <f>IF(INDEX(GamenKouseiTable[],MATCH(16,GamenKouseiTable[CSV列番号],0),9),INDEX(DataTable[], MATCH(Title1,DataTable[col1],0),16)&amp;"","")</f>
        <v>#N/A</v>
      </c>
      <c r="B7" s="41"/>
      <c r="C7" s="41"/>
      <c r="D7" s="42" t="e">
        <f>IF(INDEX(GamenKouseiTable[],MATCH(16,GamenKouseiTable[CSV列番号],0),9),INDEX(DataTable[], MATCH(CONCATENATE(DataShubetu1,"-",DataID),DataTable[SearchString],0),16)&amp;"","")</f>
        <v>#N/A</v>
      </c>
      <c r="E7" s="42"/>
      <c r="F7" s="42"/>
      <c r="G7" s="42"/>
      <c r="H7" s="42"/>
      <c r="I7" s="42"/>
      <c r="J7" s="42"/>
      <c r="K7" s="42"/>
      <c r="L7" s="42"/>
      <c r="S7" s="29" t="e">
        <f>IF(IsDisplayKihon,INDEX(GamenKouseiTable[],MATCH(ROW(),GamenKouseiTable[帳票行番号],0),9),FALSE)</f>
        <v>#N/A</v>
      </c>
      <c r="T7" s="29">
        <v>1</v>
      </c>
      <c r="U7" s="29" t="e">
        <f t="shared" si="0"/>
        <v>#N/A</v>
      </c>
      <c r="V7" s="29" t="str">
        <f t="shared" si="1"/>
        <v/>
      </c>
      <c r="W7" s="29" t="str">
        <f t="shared" si="2"/>
        <v/>
      </c>
      <c r="X7" s="29" t="str">
        <f t="shared" si="3"/>
        <v/>
      </c>
      <c r="Y7" s="29" t="e">
        <f t="shared" si="4"/>
        <v>#N/A</v>
      </c>
    </row>
    <row r="8" spans="1:25" x14ac:dyDescent="0.4">
      <c r="A8" s="41" t="e">
        <f>IF(INDEX(GamenKouseiTable[],MATCH(17,GamenKouseiTable[CSV列番号],0),9),INDEX(DataTable[], MATCH(Title1,DataTable[col1],0),17)&amp;"","")</f>
        <v>#N/A</v>
      </c>
      <c r="B8" s="41"/>
      <c r="C8" s="41"/>
      <c r="D8" s="42" t="e">
        <f>IF(INDEX(GamenKouseiTable[],MATCH(17,GamenKouseiTable[CSV列番号],0),9),INDEX(DataTable[], MATCH(CONCATENATE(DataShubetu1,"-",DataID),DataTable[SearchString],0),17)&amp;"","")</f>
        <v>#N/A</v>
      </c>
      <c r="E8" s="42"/>
      <c r="F8" s="42"/>
      <c r="G8" s="41" t="e">
        <f>IF(INDEX(GamenKouseiTable[],MATCH(18,GamenKouseiTable[CSV列番号],0),9),INDEX(DataTable[], MATCH(Title1,DataTable[col1],0),18)&amp;"","")</f>
        <v>#N/A</v>
      </c>
      <c r="H8" s="41"/>
      <c r="I8" s="41"/>
      <c r="J8" s="42" t="e">
        <f>IF(INDEX(GamenKouseiTable[],MATCH(18,GamenKouseiTable[CSV列番号],0),9),INDEX(DataTable[], MATCH(CONCATENATE(DataShubetu1,"-",DataID),DataTable[SearchString],0),18)&amp;"","")</f>
        <v>#N/A</v>
      </c>
      <c r="K8" s="42"/>
      <c r="L8" s="42"/>
      <c r="S8" s="29" t="e">
        <f>IF(IsDisplayKihon,INDEX(GamenKouseiTable[],MATCH(ROW(),GamenKouseiTable[帳票行番号],0),9),FALSE)</f>
        <v>#N/A</v>
      </c>
      <c r="T8" s="29">
        <v>2</v>
      </c>
      <c r="U8" s="29" t="e">
        <f t="shared" si="0"/>
        <v>#N/A</v>
      </c>
      <c r="V8" s="29" t="e">
        <f t="shared" si="1"/>
        <v>#N/A</v>
      </c>
      <c r="W8" s="29" t="e">
        <f t="shared" si="2"/>
        <v>#N/A</v>
      </c>
      <c r="X8" s="29" t="e">
        <f t="shared" si="3"/>
        <v>#N/A</v>
      </c>
      <c r="Y8" s="29" t="str">
        <f t="shared" si="4"/>
        <v/>
      </c>
    </row>
    <row r="9" spans="1:25" x14ac:dyDescent="0.4">
      <c r="A9" s="41" t="e">
        <f>IF(INDEX(GamenKouseiTable[],MATCH(19,GamenKouseiTable[CSV列番号],0),9),INDEX(DataTable[], MATCH(Title1,DataTable[col1],0),19)&amp;"","")</f>
        <v>#N/A</v>
      </c>
      <c r="B9" s="41"/>
      <c r="C9" s="41"/>
      <c r="D9" s="42" t="e">
        <f>IF(INDEX(GamenKouseiTable[],MATCH(19,GamenKouseiTable[CSV列番号],0),9),INDEX(DataTable[], MATCH(CONCATENATE(DataShubetu1,"-",DataID),DataTable[SearchString],0),19)&amp;"","")</f>
        <v>#N/A</v>
      </c>
      <c r="E9" s="42"/>
      <c r="F9" s="42"/>
      <c r="G9" s="41" t="e">
        <f>IF(INDEX(GamenKouseiTable[],MATCH(20,GamenKouseiTable[CSV列番号],0),9),INDEX(DataTable[], MATCH(Title1,DataTable[col1],0),20)&amp;"","")</f>
        <v>#N/A</v>
      </c>
      <c r="H9" s="41"/>
      <c r="I9" s="41"/>
      <c r="J9" s="42" t="e">
        <f>IF(INDEX(GamenKouseiTable[],MATCH(20,GamenKouseiTable[CSV列番号],0),9),INDEX(DataTable[], MATCH(CONCATENATE(DataShubetu1,"-",DataID),DataTable[SearchString],0),20)&amp;"","")</f>
        <v>#N/A</v>
      </c>
      <c r="K9" s="42"/>
      <c r="L9" s="42"/>
      <c r="S9" s="29" t="e">
        <f>IF(IsDisplayKihon,INDEX(GamenKouseiTable[],MATCH(ROW(),GamenKouseiTable[帳票行番号],0),9),FALSE)</f>
        <v>#N/A</v>
      </c>
      <c r="T9" s="29">
        <v>2</v>
      </c>
      <c r="U9" s="29" t="e">
        <f t="shared" si="0"/>
        <v>#N/A</v>
      </c>
      <c r="V9" s="29" t="e">
        <f t="shared" si="1"/>
        <v>#N/A</v>
      </c>
      <c r="W9" s="29" t="e">
        <f t="shared" si="2"/>
        <v>#N/A</v>
      </c>
      <c r="X9" s="29" t="e">
        <f t="shared" si="3"/>
        <v>#N/A</v>
      </c>
      <c r="Y9" s="29" t="str">
        <f t="shared" si="4"/>
        <v/>
      </c>
    </row>
    <row r="10" spans="1:25" x14ac:dyDescent="0.4">
      <c r="A10" s="41" t="e">
        <f>IF(INDEX(GamenKouseiTable[],MATCH(21,GamenKouseiTable[CSV列番号],0),9),INDEX(DataTable[], MATCH(Title1,DataTable[col1],0),21)&amp;"","")</f>
        <v>#N/A</v>
      </c>
      <c r="B10" s="41"/>
      <c r="C10" s="41"/>
      <c r="D10" s="42" t="e">
        <f>IF(INDEX(GamenKouseiTable[],MATCH(21,GamenKouseiTable[CSV列番号],0),9),INDEX(DataTable[], MATCH(CONCATENATE(DataShubetu1,"-",DataID),DataTable[SearchString],0),21)&amp;"","")</f>
        <v>#N/A</v>
      </c>
      <c r="E10" s="42"/>
      <c r="F10" s="42"/>
      <c r="G10" s="41" t="e">
        <f>IF(INDEX(GamenKouseiTable[],MATCH(22,GamenKouseiTable[CSV列番号],0),9),INDEX(DataTable[], MATCH(Title1,DataTable[col1],0),22)&amp;"","")</f>
        <v>#N/A</v>
      </c>
      <c r="H10" s="41"/>
      <c r="I10" s="41"/>
      <c r="J10" s="42" t="e">
        <f>IF(INDEX(GamenKouseiTable[],MATCH(22,GamenKouseiTable[CSV列番号],0),9),INDEX(DataTable[], MATCH(CONCATENATE(DataShubetu1,"-",DataID),DataTable[SearchString],0),22)&amp;"","")</f>
        <v>#N/A</v>
      </c>
      <c r="K10" s="42"/>
      <c r="L10" s="42"/>
      <c r="S10" s="29" t="e">
        <f>IF(IsDisplayKihon,INDEX(GamenKouseiTable[],MATCH(ROW(),GamenKouseiTable[帳票行番号],0),9),FALSE)</f>
        <v>#N/A</v>
      </c>
      <c r="T10" s="29">
        <v>2</v>
      </c>
      <c r="U10" s="29" t="e">
        <f t="shared" si="0"/>
        <v>#N/A</v>
      </c>
      <c r="V10" s="29" t="e">
        <f t="shared" si="1"/>
        <v>#N/A</v>
      </c>
      <c r="W10" s="29" t="e">
        <f t="shared" si="2"/>
        <v>#N/A</v>
      </c>
      <c r="X10" s="29" t="e">
        <f t="shared" si="3"/>
        <v>#N/A</v>
      </c>
      <c r="Y10" s="29" t="str">
        <f t="shared" si="4"/>
        <v/>
      </c>
    </row>
    <row r="11" spans="1:25" x14ac:dyDescent="0.4">
      <c r="A11" s="41" t="e">
        <f>IF(INDEX(GamenKouseiTable[],MATCH(23,GamenKouseiTable[CSV列番号],0),9),INDEX(DataTable[], MATCH(Title1,DataTable[col1],0),23)&amp;"","")</f>
        <v>#N/A</v>
      </c>
      <c r="B11" s="41"/>
      <c r="C11" s="41"/>
      <c r="D11" s="42" t="e">
        <f>IF(INDEX(GamenKouseiTable[],MATCH(23,GamenKouseiTable[CSV列番号],0),9),INDEX(DataTable[], MATCH(CONCATENATE(DataShubetu1,"-",DataID),DataTable[SearchString],0),23)&amp;"","")</f>
        <v>#N/A</v>
      </c>
      <c r="E11" s="42"/>
      <c r="F11" s="42"/>
      <c r="G11" s="41" t="e">
        <f>IF(INDEX(GamenKouseiTable[],MATCH(24,GamenKouseiTable[CSV列番号],0),9),INDEX(DataTable[], MATCH(Title1,DataTable[col1],0),24)&amp;"","")</f>
        <v>#N/A</v>
      </c>
      <c r="H11" s="41"/>
      <c r="I11" s="41"/>
      <c r="J11" s="42" t="e">
        <f>IF(INDEX(GamenKouseiTable[],MATCH(24,GamenKouseiTable[CSV列番号],0),9),INDEX(DataTable[], MATCH(CONCATENATE(DataShubetu1,"-",DataID),DataTable[SearchString],0),24)&amp;"","")</f>
        <v>#N/A</v>
      </c>
      <c r="K11" s="42"/>
      <c r="L11" s="42"/>
      <c r="S11" s="29" t="e">
        <f>IF(IsDisplayKihon,INDEX(GamenKouseiTable[],MATCH(ROW(),GamenKouseiTable[帳票行番号],0),9),FALSE)</f>
        <v>#N/A</v>
      </c>
      <c r="T11" s="29">
        <v>2</v>
      </c>
      <c r="U11" s="29" t="e">
        <f t="shared" si="0"/>
        <v>#N/A</v>
      </c>
      <c r="V11" s="29" t="e">
        <f t="shared" si="1"/>
        <v>#N/A</v>
      </c>
      <c r="W11" s="29" t="e">
        <f t="shared" si="2"/>
        <v>#N/A</v>
      </c>
      <c r="X11" s="29" t="e">
        <f t="shared" si="3"/>
        <v>#N/A</v>
      </c>
      <c r="Y11" s="29" t="str">
        <f t="shared" si="4"/>
        <v/>
      </c>
    </row>
    <row r="12" spans="1:25" x14ac:dyDescent="0.4">
      <c r="A12" s="41" t="e">
        <f>IF(INDEX(GamenKouseiTable[],MATCH(25,GamenKouseiTable[CSV列番号],0),9),INDEX(DataTable[], MATCH(Title1,DataTable[col1],0),25)&amp;"","")</f>
        <v>#N/A</v>
      </c>
      <c r="B12" s="41"/>
      <c r="C12" s="41"/>
      <c r="D12" s="42" t="e">
        <f>IF(INDEX(GamenKouseiTable[],MATCH(25,GamenKouseiTable[CSV列番号],0),9),INDEX(DataTable[], MATCH(CONCATENATE(DataShubetu1,"-",DataID),DataTable[SearchString],0),25)&amp;"","")</f>
        <v>#N/A</v>
      </c>
      <c r="E12" s="42"/>
      <c r="F12" s="42"/>
      <c r="G12" s="42"/>
      <c r="H12" s="42"/>
      <c r="I12" s="42"/>
      <c r="J12" s="42"/>
      <c r="K12" s="42"/>
      <c r="L12" s="42"/>
      <c r="S12" s="29" t="e">
        <f>IF(IsDisplayKihon,INDEX(GamenKouseiTable[],MATCH(ROW(),GamenKouseiTable[帳票行番号],0),9),FALSE)</f>
        <v>#N/A</v>
      </c>
      <c r="T12" s="29">
        <v>1</v>
      </c>
      <c r="U12" s="29" t="e">
        <f t="shared" si="0"/>
        <v>#N/A</v>
      </c>
      <c r="V12" s="29" t="str">
        <f t="shared" si="1"/>
        <v/>
      </c>
      <c r="W12" s="29" t="str">
        <f t="shared" si="2"/>
        <v/>
      </c>
      <c r="X12" s="29" t="str">
        <f t="shared" si="3"/>
        <v/>
      </c>
      <c r="Y12" s="29" t="e">
        <f t="shared" si="4"/>
        <v>#N/A</v>
      </c>
    </row>
    <row r="13" spans="1:25" x14ac:dyDescent="0.4">
      <c r="A13" s="41" t="e">
        <f>IF(INDEX(GamenKouseiTable[],MATCH(26,GamenKouseiTable[CSV列番号],0),9),INDEX(DataTable[], MATCH(Title1,DataTable[col1],0),26)&amp;"","")</f>
        <v>#N/A</v>
      </c>
      <c r="B13" s="41"/>
      <c r="C13" s="41"/>
      <c r="D13" s="42" t="e">
        <f>IF(INDEX(GamenKouseiTable[],MATCH(26,GamenKouseiTable[CSV列番号],0),9),INDEX(DataTable[], MATCH(CONCATENATE(DataShubetu1,"-",DataID),DataTable[SearchString],0),26)&amp;"","")</f>
        <v>#N/A</v>
      </c>
      <c r="E13" s="42"/>
      <c r="F13" s="42"/>
      <c r="G13" s="42"/>
      <c r="H13" s="42"/>
      <c r="I13" s="42"/>
      <c r="J13" s="42"/>
      <c r="K13" s="42"/>
      <c r="L13" s="42"/>
      <c r="S13" s="29" t="e">
        <f>IF(IsDisplayKihon,INDEX(GamenKouseiTable[],MATCH(ROW(),GamenKouseiTable[帳票行番号],0),9),FALSE)</f>
        <v>#N/A</v>
      </c>
      <c r="T13" s="29">
        <v>1</v>
      </c>
      <c r="U13" s="29" t="e">
        <f t="shared" si="0"/>
        <v>#N/A</v>
      </c>
      <c r="V13" s="29" t="str">
        <f t="shared" si="1"/>
        <v/>
      </c>
      <c r="W13" s="29" t="str">
        <f t="shared" si="2"/>
        <v/>
      </c>
      <c r="X13" s="29" t="str">
        <f t="shared" si="3"/>
        <v/>
      </c>
      <c r="Y13" s="29" t="e">
        <f t="shared" si="4"/>
        <v>#N/A</v>
      </c>
    </row>
    <row r="14" spans="1:25" x14ac:dyDescent="0.4">
      <c r="A14" s="41" t="e">
        <f>IF(INDEX(GamenKouseiTable[],MATCH(27,GamenKouseiTable[CSV列番号],0),9),INDEX(DataTable[], MATCH(Title1,DataTable[col1],0),27)&amp;"","")</f>
        <v>#N/A</v>
      </c>
      <c r="B14" s="41"/>
      <c r="C14" s="41"/>
      <c r="D14" s="42" t="e">
        <f>IF(INDEX(GamenKouseiTable[],MATCH(27,GamenKouseiTable[CSV列番号],0),9),INDEX(DataTable[], MATCH(CONCATENATE(DataShubetu1,"-",DataID),DataTable[SearchString],0),27)&amp;"","")</f>
        <v>#N/A</v>
      </c>
      <c r="E14" s="42"/>
      <c r="F14" s="42"/>
      <c r="G14" s="41" t="e">
        <f>IF(INDEX(GamenKouseiTable[],MATCH(28,GamenKouseiTable[CSV列番号],0),9),INDEX(DataTable[], MATCH(Title1,DataTable[col1],0),28)&amp;"","")</f>
        <v>#N/A</v>
      </c>
      <c r="H14" s="41"/>
      <c r="I14" s="41"/>
      <c r="J14" s="42" t="e">
        <f>IF(INDEX(GamenKouseiTable[],MATCH(28,GamenKouseiTable[CSV列番号],0),9),INDEX(DataTable[], MATCH(CONCATENATE(DataShubetu1,"-",DataID),DataTable[SearchString],0),28)&amp;"","")</f>
        <v>#N/A</v>
      </c>
      <c r="K14" s="42"/>
      <c r="L14" s="42"/>
      <c r="S14" s="29" t="e">
        <f>IF(IsDisplayKihon,INDEX(GamenKouseiTable[],MATCH(ROW(),GamenKouseiTable[帳票行番号],0),9),FALSE)</f>
        <v>#N/A</v>
      </c>
      <c r="T14" s="29">
        <v>2</v>
      </c>
      <c r="U14" s="29" t="e">
        <f t="shared" si="0"/>
        <v>#N/A</v>
      </c>
      <c r="V14" s="29" t="e">
        <f t="shared" si="1"/>
        <v>#N/A</v>
      </c>
      <c r="W14" s="29" t="e">
        <f t="shared" si="2"/>
        <v>#N/A</v>
      </c>
      <c r="X14" s="29" t="e">
        <f t="shared" si="3"/>
        <v>#N/A</v>
      </c>
      <c r="Y14" s="29" t="str">
        <f t="shared" si="4"/>
        <v/>
      </c>
    </row>
    <row r="15" spans="1:25" x14ac:dyDescent="0.4">
      <c r="A15" s="41" t="e">
        <f>IF(INDEX(GamenKouseiTable[],MATCH(29,GamenKouseiTable[CSV列番号],0),9),INDEX(DataTable[], MATCH(Title1,DataTable[col1],0),29)&amp;"","")</f>
        <v>#N/A</v>
      </c>
      <c r="B15" s="41"/>
      <c r="C15" s="41"/>
      <c r="D15" s="42" t="e">
        <f>IF(INDEX(GamenKouseiTable[],MATCH(29,GamenKouseiTable[CSV列番号],0),9),INDEX(DataTable[], MATCH(CONCATENATE(DataShubetu1,"-",DataID),DataTable[SearchString],0),29)&amp;"","")</f>
        <v>#N/A</v>
      </c>
      <c r="E15" s="42"/>
      <c r="F15" s="42"/>
      <c r="G15" s="41" t="e">
        <f>IF(INDEX(GamenKouseiTable[],MATCH(30,GamenKouseiTable[CSV列番号],0),9),INDEX(DataTable[], MATCH(Title1,DataTable[col1],0),30)&amp;"","")</f>
        <v>#N/A</v>
      </c>
      <c r="H15" s="41"/>
      <c r="I15" s="41"/>
      <c r="J15" s="42" t="e">
        <f>IF(INDEX(GamenKouseiTable[],MATCH(30,GamenKouseiTable[CSV列番号],0),9),INDEX(DataTable[], MATCH(CONCATENATE(DataShubetu1,"-",DataID),DataTable[SearchString],0),30)&amp;"","")</f>
        <v>#N/A</v>
      </c>
      <c r="K15" s="42"/>
      <c r="L15" s="42"/>
      <c r="S15" s="29" t="e">
        <f>IF(IsDisplayKihon,INDEX(GamenKouseiTable[],MATCH(ROW(),GamenKouseiTable[帳票行番号],0),9),FALSE)</f>
        <v>#N/A</v>
      </c>
      <c r="T15" s="29">
        <v>2</v>
      </c>
      <c r="U15" s="29" t="e">
        <f t="shared" si="0"/>
        <v>#N/A</v>
      </c>
      <c r="V15" s="29" t="e">
        <f t="shared" si="1"/>
        <v>#N/A</v>
      </c>
      <c r="W15" s="29" t="e">
        <f t="shared" si="2"/>
        <v>#N/A</v>
      </c>
      <c r="X15" s="29" t="e">
        <f t="shared" si="3"/>
        <v>#N/A</v>
      </c>
      <c r="Y15" s="29" t="str">
        <f t="shared" si="4"/>
        <v/>
      </c>
    </row>
    <row r="16" spans="1:25" x14ac:dyDescent="0.4">
      <c r="A16" s="41" t="e">
        <f>IF(INDEX(GamenKouseiTable[],MATCH(31,GamenKouseiTable[CSV列番号],0),9),INDEX(DataTable[], MATCH(Title1,DataTable[col1],0),31)&amp;"","")</f>
        <v>#N/A</v>
      </c>
      <c r="B16" s="41"/>
      <c r="C16" s="41"/>
      <c r="D16" s="42" t="e">
        <f>IF(INDEX(GamenKouseiTable[],MATCH(31,GamenKouseiTable[CSV列番号],0),9),INDEX(DataTable[], MATCH(CONCATENATE(DataShubetu1,"-",DataID),DataTable[SearchString],0),31)&amp;"","")</f>
        <v>#N/A</v>
      </c>
      <c r="E16" s="42"/>
      <c r="F16" s="42"/>
      <c r="G16" s="41" t="e">
        <f>IF(INDEX(GamenKouseiTable[],MATCH(32,GamenKouseiTable[CSV列番号],0),9),INDEX(DataTable[], MATCH(Title1,DataTable[col1],0),32)&amp;"","")</f>
        <v>#N/A</v>
      </c>
      <c r="H16" s="41"/>
      <c r="I16" s="41"/>
      <c r="J16" s="42" t="e">
        <f>IF(INDEX(GamenKouseiTable[],MATCH(32,GamenKouseiTable[CSV列番号],0),9),INDEX(DataTable[], MATCH(CONCATENATE(DataShubetu1,"-",DataID),DataTable[SearchString],0),32)&amp;"","")</f>
        <v>#N/A</v>
      </c>
      <c r="K16" s="42"/>
      <c r="L16" s="42"/>
      <c r="S16" s="29" t="e">
        <f>IF(IsDisplayKihon,INDEX(GamenKouseiTable[],MATCH(ROW(),GamenKouseiTable[帳票行番号],0),9),FALSE)</f>
        <v>#N/A</v>
      </c>
      <c r="T16" s="29">
        <v>2</v>
      </c>
      <c r="U16" s="29" t="e">
        <f t="shared" si="0"/>
        <v>#N/A</v>
      </c>
      <c r="V16" s="29" t="e">
        <f t="shared" si="1"/>
        <v>#N/A</v>
      </c>
      <c r="W16" s="29" t="e">
        <f t="shared" si="2"/>
        <v>#N/A</v>
      </c>
      <c r="X16" s="29" t="e">
        <f t="shared" si="3"/>
        <v>#N/A</v>
      </c>
      <c r="Y16" s="29" t="str">
        <f t="shared" si="4"/>
        <v/>
      </c>
    </row>
    <row r="17" spans="1:25" x14ac:dyDescent="0.4">
      <c r="A17" s="41" t="e">
        <f>IF(INDEX(GamenKouseiTable[],MATCH(33,GamenKouseiTable[CSV列番号],0),9),INDEX(DataTable[], MATCH(Title1,DataTable[col1],0),33)&amp;"","")</f>
        <v>#N/A</v>
      </c>
      <c r="B17" s="41"/>
      <c r="C17" s="41"/>
      <c r="D17" s="42" t="e">
        <f>IF(INDEX(GamenKouseiTable[],MATCH(33,GamenKouseiTable[CSV列番号],0),9),INDEX(DataTable[], MATCH(CONCATENATE(DataShubetu1,"-",DataID),DataTable[SearchString],0),33)&amp;"","")</f>
        <v>#N/A</v>
      </c>
      <c r="E17" s="42"/>
      <c r="F17" s="42"/>
      <c r="G17" s="42"/>
      <c r="H17" s="42"/>
      <c r="I17" s="42"/>
      <c r="J17" s="42"/>
      <c r="K17" s="42"/>
      <c r="L17" s="42"/>
      <c r="S17" s="29" t="e">
        <f>IF(IsDisplayKihon,INDEX(GamenKouseiTable[],MATCH(ROW(),GamenKouseiTable[帳票行番号],0),9),FALSE)</f>
        <v>#N/A</v>
      </c>
      <c r="T17" s="29">
        <v>1</v>
      </c>
      <c r="U17" s="29" t="e">
        <f t="shared" si="0"/>
        <v>#N/A</v>
      </c>
      <c r="V17" s="29" t="str">
        <f t="shared" si="1"/>
        <v/>
      </c>
      <c r="W17" s="29" t="str">
        <f t="shared" si="2"/>
        <v/>
      </c>
      <c r="X17" s="29" t="str">
        <f t="shared" si="3"/>
        <v/>
      </c>
      <c r="Y17" s="29" t="e">
        <f t="shared" si="4"/>
        <v>#N/A</v>
      </c>
    </row>
    <row r="18" spans="1:25" x14ac:dyDescent="0.4">
      <c r="A18" s="41" t="e">
        <f>IF(INDEX(GamenKouseiTable[],MATCH(34,GamenKouseiTable[CSV列番号],0),9),INDEX(DataTable[], MATCH(Title1,DataTable[col1],0),34)&amp;"","")</f>
        <v>#N/A</v>
      </c>
      <c r="B18" s="41"/>
      <c r="C18" s="41"/>
      <c r="D18" s="42" t="e">
        <f>IF(INDEX(GamenKouseiTable[],MATCH(34,GamenKouseiTable[CSV列番号],0),9),INDEX(DataTable[], MATCH(CONCATENATE(DataShubetu1,"-",DataID),DataTable[SearchString],0),34)&amp;"","")</f>
        <v>#N/A</v>
      </c>
      <c r="E18" s="42"/>
      <c r="F18" s="42"/>
      <c r="G18" s="42"/>
      <c r="H18" s="42"/>
      <c r="I18" s="42"/>
      <c r="J18" s="42"/>
      <c r="K18" s="42"/>
      <c r="L18" s="42"/>
      <c r="S18" s="29" t="e">
        <f>IF(IsDisplayKihon,INDEX(GamenKouseiTable[],MATCH(ROW(),GamenKouseiTable[帳票行番号],0),9),FALSE)</f>
        <v>#N/A</v>
      </c>
      <c r="T18" s="29">
        <v>1</v>
      </c>
      <c r="U18" s="29" t="e">
        <f t="shared" si="0"/>
        <v>#N/A</v>
      </c>
      <c r="V18" s="29" t="str">
        <f t="shared" si="1"/>
        <v/>
      </c>
      <c r="W18" s="29" t="str">
        <f t="shared" si="2"/>
        <v/>
      </c>
      <c r="X18" s="29" t="str">
        <f t="shared" si="3"/>
        <v/>
      </c>
      <c r="Y18" s="29" t="e">
        <f t="shared" si="4"/>
        <v>#N/A</v>
      </c>
    </row>
    <row r="19" spans="1:25" x14ac:dyDescent="0.4">
      <c r="A19" s="41" t="e">
        <f>IF(INDEX(GamenKouseiTable[],MATCH(35,GamenKouseiTable[CSV列番号],0),9),INDEX(DataTable[], MATCH(Title1,DataTable[col1],0),35)&amp;"","")</f>
        <v>#N/A</v>
      </c>
      <c r="B19" s="41"/>
      <c r="C19" s="41"/>
      <c r="D19" s="42" t="e">
        <f>IF(INDEX(GamenKouseiTable[],MATCH(35,GamenKouseiTable[CSV列番号],0),9),INDEX(DataTable[], MATCH(CONCATENATE(DataShubetu1,"-",DataID),DataTable[SearchString],0),35)&amp;"","")</f>
        <v>#N/A</v>
      </c>
      <c r="E19" s="42"/>
      <c r="F19" s="42"/>
      <c r="G19" s="41" t="e">
        <f>IF(INDEX(GamenKouseiTable[],MATCH(36,GamenKouseiTable[CSV列番号],0),9),INDEX(DataTable[], MATCH(Title1,DataTable[col1],0),36)&amp;"","")</f>
        <v>#N/A</v>
      </c>
      <c r="H19" s="41"/>
      <c r="I19" s="41"/>
      <c r="J19" s="42" t="e">
        <f>IF(INDEX(GamenKouseiTable[],MATCH(36,GamenKouseiTable[CSV列番号],0),9),INDEX(DataTable[], MATCH(CONCATENATE(DataShubetu1,"-",DataID),DataTable[SearchString],0),36)&amp;"","")</f>
        <v>#N/A</v>
      </c>
      <c r="K19" s="42"/>
      <c r="L19" s="42"/>
      <c r="S19" s="29" t="e">
        <f>IF(IsDisplayKihon,INDEX(GamenKouseiTable[],MATCH(ROW(),GamenKouseiTable[帳票行番号],0),9),FALSE)</f>
        <v>#N/A</v>
      </c>
      <c r="T19" s="29">
        <v>2</v>
      </c>
      <c r="U19" s="29" t="e">
        <f t="shared" si="0"/>
        <v>#N/A</v>
      </c>
      <c r="V19" s="29" t="e">
        <f t="shared" si="1"/>
        <v>#N/A</v>
      </c>
      <c r="W19" s="29" t="e">
        <f t="shared" si="2"/>
        <v>#N/A</v>
      </c>
      <c r="X19" s="29" t="e">
        <f t="shared" si="3"/>
        <v>#N/A</v>
      </c>
      <c r="Y19" s="29" t="str">
        <f t="shared" si="4"/>
        <v/>
      </c>
    </row>
    <row r="20" spans="1:25" x14ac:dyDescent="0.4">
      <c r="A20" s="41" t="e">
        <f>IF(INDEX(GamenKouseiTable[],MATCH(37,GamenKouseiTable[CSV列番号],0),9),INDEX(DataTable[], MATCH(Title1,DataTable[col1],0),37)&amp;"","")</f>
        <v>#N/A</v>
      </c>
      <c r="B20" s="41"/>
      <c r="C20" s="41"/>
      <c r="D20" s="42" t="e">
        <f>IF(INDEX(GamenKouseiTable[],MATCH(37,GamenKouseiTable[CSV列番号],0),9),INDEX(DataTable[], MATCH(CONCATENATE(DataShubetu1,"-",DataID),DataTable[SearchString],0),37)&amp;"","")</f>
        <v>#N/A</v>
      </c>
      <c r="E20" s="42"/>
      <c r="F20" s="42"/>
      <c r="G20" s="41" t="e">
        <f>IF(INDEX(GamenKouseiTable[],MATCH(38,GamenKouseiTable[CSV列番号],0),9),INDEX(DataTable[], MATCH(Title1,DataTable[col1],0),38)&amp;"","")</f>
        <v>#N/A</v>
      </c>
      <c r="H20" s="41"/>
      <c r="I20" s="41"/>
      <c r="J20" s="42" t="e">
        <f>IF(INDEX(GamenKouseiTable[],MATCH(38,GamenKouseiTable[CSV列番号],0),9),INDEX(DataTable[], MATCH(CONCATENATE(DataShubetu1,"-",DataID),DataTable[SearchString],0),38)&amp;"","")</f>
        <v>#N/A</v>
      </c>
      <c r="K20" s="42"/>
      <c r="L20" s="42"/>
      <c r="S20" s="29" t="e">
        <f>IF(IsDisplayKihon,INDEX(GamenKouseiTable[],MATCH(ROW(),GamenKouseiTable[帳票行番号],0),9),FALSE)</f>
        <v>#N/A</v>
      </c>
      <c r="T20" s="29">
        <v>2</v>
      </c>
      <c r="U20" s="29" t="e">
        <f t="shared" si="0"/>
        <v>#N/A</v>
      </c>
      <c r="V20" s="29" t="e">
        <f t="shared" si="1"/>
        <v>#N/A</v>
      </c>
      <c r="W20" s="29" t="e">
        <f t="shared" si="2"/>
        <v>#N/A</v>
      </c>
      <c r="X20" s="29" t="e">
        <f t="shared" si="3"/>
        <v>#N/A</v>
      </c>
      <c r="Y20" s="29" t="str">
        <f t="shared" si="4"/>
        <v/>
      </c>
    </row>
    <row r="21" spans="1:25" x14ac:dyDescent="0.4">
      <c r="A21" s="41" t="e">
        <f>IF(INDEX(GamenKouseiTable[],MATCH(39,GamenKouseiTable[CSV列番号],0),9),INDEX(DataTable[], MATCH(Title1,DataTable[col1],0),39)&amp;"","")</f>
        <v>#N/A</v>
      </c>
      <c r="B21" s="41"/>
      <c r="C21" s="41"/>
      <c r="D21" s="42" t="e">
        <f>IF(INDEX(GamenKouseiTable[],MATCH(39,GamenKouseiTable[CSV列番号],0),9),INDEX(DataTable[], MATCH(CONCATENATE(DataShubetu1,"-",DataID),DataTable[SearchString],0),39)&amp;"","")</f>
        <v>#N/A</v>
      </c>
      <c r="E21" s="42"/>
      <c r="F21" s="42"/>
      <c r="G21" s="42"/>
      <c r="H21" s="42"/>
      <c r="I21" s="42"/>
      <c r="J21" s="42"/>
      <c r="K21" s="42"/>
      <c r="L21" s="42"/>
      <c r="S21" s="29" t="e">
        <f>IF(IsDisplayKihon,INDEX(GamenKouseiTable[],MATCH(ROW(),GamenKouseiTable[帳票行番号],0),9),FALSE)</f>
        <v>#N/A</v>
      </c>
      <c r="T21" s="29">
        <v>1</v>
      </c>
      <c r="U21" s="29" t="e">
        <f t="shared" si="0"/>
        <v>#N/A</v>
      </c>
      <c r="V21" s="29" t="str">
        <f t="shared" si="1"/>
        <v/>
      </c>
      <c r="W21" s="29" t="str">
        <f t="shared" si="2"/>
        <v/>
      </c>
      <c r="X21" s="29" t="str">
        <f t="shared" si="3"/>
        <v/>
      </c>
      <c r="Y21" s="29" t="e">
        <f t="shared" si="4"/>
        <v>#N/A</v>
      </c>
    </row>
    <row r="22" spans="1:25" x14ac:dyDescent="0.4">
      <c r="A22" s="41" t="e">
        <f>IF(INDEX(GamenKouseiTable[],MATCH(40,GamenKouseiTable[CSV列番号],0),9),INDEX(DataTable[], MATCH(Title1,DataTable[col1],0),40)&amp;"","")</f>
        <v>#N/A</v>
      </c>
      <c r="B22" s="41"/>
      <c r="C22" s="41"/>
      <c r="D22" s="42" t="e">
        <f>IF(INDEX(GamenKouseiTable[],MATCH(40,GamenKouseiTable[CSV列番号],0),9),INDEX(DataTable[], MATCH(CONCATENATE(DataShubetu1,"-",DataID),DataTable[SearchString],0),40)&amp;"","")</f>
        <v>#N/A</v>
      </c>
      <c r="E22" s="42"/>
      <c r="F22" s="42"/>
      <c r="G22" s="41" t="e">
        <f>IF(INDEX(GamenKouseiTable[],MATCH(41,GamenKouseiTable[CSV列番号],0),9),INDEX(DataTable[], MATCH(Title1,DataTable[col1],0),41)&amp;"","")</f>
        <v>#N/A</v>
      </c>
      <c r="H22" s="41"/>
      <c r="I22" s="41"/>
      <c r="J22" s="42" t="e">
        <f>IF(INDEX(GamenKouseiTable[],MATCH(41,GamenKouseiTable[CSV列番号],0),9),INDEX(DataTable[], MATCH(CONCATENATE(DataShubetu1,"-",DataID),DataTable[SearchString],0),41)&amp;"","")</f>
        <v>#N/A</v>
      </c>
      <c r="K22" s="42"/>
      <c r="L22" s="42"/>
      <c r="S22" s="29" t="e">
        <f>IF(IsDisplayKihon,INDEX(GamenKouseiTable[],MATCH(ROW(),GamenKouseiTable[帳票行番号],0),9),FALSE)</f>
        <v>#N/A</v>
      </c>
      <c r="T22" s="29">
        <v>2</v>
      </c>
      <c r="U22" s="29" t="e">
        <f t="shared" si="0"/>
        <v>#N/A</v>
      </c>
      <c r="V22" s="29" t="e">
        <f t="shared" si="1"/>
        <v>#N/A</v>
      </c>
      <c r="W22" s="29" t="e">
        <f t="shared" si="2"/>
        <v>#N/A</v>
      </c>
      <c r="X22" s="29" t="e">
        <f t="shared" si="3"/>
        <v>#N/A</v>
      </c>
      <c r="Y22" s="29" t="str">
        <f t="shared" si="4"/>
        <v/>
      </c>
    </row>
    <row r="23" spans="1:25" x14ac:dyDescent="0.4">
      <c r="A23" s="41" t="e">
        <f>IF(INDEX(GamenKouseiTable[],MATCH(42,GamenKouseiTable[CSV列番号],0),9),INDEX(DataTable[], MATCH(Title1,DataTable[col1],0),42)&amp;"","")</f>
        <v>#N/A</v>
      </c>
      <c r="B23" s="41"/>
      <c r="C23" s="41"/>
      <c r="D23" s="42" t="e">
        <f>IF(INDEX(GamenKouseiTable[],MATCH(42,GamenKouseiTable[CSV列番号],0),9),INDEX(DataTable[], MATCH(CONCATENATE(DataShubetu1,"-",DataID),DataTable[SearchString],0),42)&amp;"","")</f>
        <v>#N/A</v>
      </c>
      <c r="E23" s="42"/>
      <c r="F23" s="42"/>
      <c r="G23" s="42"/>
      <c r="H23" s="42"/>
      <c r="I23" s="42"/>
      <c r="J23" s="42"/>
      <c r="K23" s="42"/>
      <c r="L23" s="42"/>
      <c r="S23" s="29" t="e">
        <f>IF(IsDisplayKihon,INDEX(GamenKouseiTable[],MATCH(ROW(),GamenKouseiTable[帳票行番号],0),9),FALSE)</f>
        <v>#N/A</v>
      </c>
      <c r="T23" s="29">
        <v>1</v>
      </c>
      <c r="U23" s="29" t="e">
        <f t="shared" si="0"/>
        <v>#N/A</v>
      </c>
      <c r="V23" s="29" t="str">
        <f t="shared" si="1"/>
        <v/>
      </c>
      <c r="W23" s="29" t="str">
        <f t="shared" si="2"/>
        <v/>
      </c>
      <c r="X23" s="29" t="str">
        <f t="shared" si="3"/>
        <v/>
      </c>
      <c r="Y23" s="29" t="e">
        <f t="shared" si="4"/>
        <v>#N/A</v>
      </c>
    </row>
    <row r="24" spans="1:25" x14ac:dyDescent="0.4">
      <c r="A24" s="41" t="e">
        <f>IF(INDEX(GamenKouseiTable[],MATCH(43,GamenKouseiTable[CSV列番号],0),9),INDEX(DataTable[], MATCH(Title1,DataTable[col1],0),43)&amp;"","")</f>
        <v>#N/A</v>
      </c>
      <c r="B24" s="41"/>
      <c r="C24" s="41"/>
      <c r="D24" s="42" t="e">
        <f>IF(INDEX(GamenKouseiTable[],MATCH(43,GamenKouseiTable[CSV列番号],0),9),INDEX(DataTable[], MATCH(CONCATENATE(DataShubetu1,"-",DataID),DataTable[SearchString],0),43)&amp;"","")</f>
        <v>#N/A</v>
      </c>
      <c r="E24" s="42"/>
      <c r="F24" s="42"/>
      <c r="G24" s="41" t="e">
        <f>IF(INDEX(GamenKouseiTable[],MATCH(44,GamenKouseiTable[CSV列番号],0),9),INDEX(DataTable[], MATCH(Title1,DataTable[col1],0),44)&amp;"","")</f>
        <v>#N/A</v>
      </c>
      <c r="H24" s="41"/>
      <c r="I24" s="41"/>
      <c r="J24" s="42" t="e">
        <f>IF(INDEX(GamenKouseiTable[],MATCH(44,GamenKouseiTable[CSV列番号],0),9),INDEX(DataTable[], MATCH(CONCATENATE(DataShubetu1,"-",DataID),DataTable[SearchString],0),44)&amp;"","")</f>
        <v>#N/A</v>
      </c>
      <c r="K24" s="42"/>
      <c r="L24" s="42"/>
      <c r="S24" s="29" t="e">
        <f>IF(IsDisplayKihon,INDEX(GamenKouseiTable[],MATCH(ROW(),GamenKouseiTable[帳票行番号],0),9),FALSE)</f>
        <v>#N/A</v>
      </c>
      <c r="T24" s="29">
        <v>2</v>
      </c>
      <c r="U24" s="29" t="e">
        <f t="shared" si="0"/>
        <v>#N/A</v>
      </c>
      <c r="V24" s="29" t="e">
        <f t="shared" si="1"/>
        <v>#N/A</v>
      </c>
      <c r="W24" s="29" t="e">
        <f t="shared" si="2"/>
        <v>#N/A</v>
      </c>
      <c r="X24" s="29" t="e">
        <f t="shared" si="3"/>
        <v>#N/A</v>
      </c>
      <c r="Y24" s="29" t="str">
        <f t="shared" si="4"/>
        <v/>
      </c>
    </row>
    <row r="25" spans="1:25" x14ac:dyDescent="0.4">
      <c r="A25" s="41" t="e">
        <f>IF(INDEX(GamenKouseiTable[],MATCH(45,GamenKouseiTable[CSV列番号],0),9),INDEX(DataTable[], MATCH(Title1,DataTable[col1],0),45)&amp;"","")</f>
        <v>#N/A</v>
      </c>
      <c r="B25" s="41"/>
      <c r="C25" s="41"/>
      <c r="D25" s="42" t="e">
        <f>IF(INDEX(GamenKouseiTable[],MATCH(45,GamenKouseiTable[CSV列番号],0),9),INDEX(DataTable[], MATCH(CONCATENATE(DataShubetu1,"-",DataID),DataTable[SearchString],0),45)&amp;"","")</f>
        <v>#N/A</v>
      </c>
      <c r="E25" s="42"/>
      <c r="F25" s="42"/>
      <c r="G25" s="41" t="e">
        <f>IF(INDEX(GamenKouseiTable[],MATCH(46,GamenKouseiTable[CSV列番号],0),9),INDEX(DataTable[], MATCH(Title1,DataTable[col1],0),46)&amp;"","")</f>
        <v>#N/A</v>
      </c>
      <c r="H25" s="41"/>
      <c r="I25" s="41"/>
      <c r="J25" s="42" t="e">
        <f>IF(INDEX(GamenKouseiTable[],MATCH(46,GamenKouseiTable[CSV列番号],0),9),INDEX(DataTable[], MATCH(CONCATENATE(DataShubetu1,"-",DataID),DataTable[SearchString],0),46)&amp;"","")</f>
        <v>#N/A</v>
      </c>
      <c r="K25" s="42"/>
      <c r="L25" s="42"/>
      <c r="S25" s="29" t="e">
        <f>IF(IsDisplayKihon,INDEX(GamenKouseiTable[],MATCH(ROW(),GamenKouseiTable[帳票行番号],0),9),FALSE)</f>
        <v>#N/A</v>
      </c>
      <c r="T25" s="29">
        <v>2</v>
      </c>
      <c r="U25" s="29" t="e">
        <f t="shared" si="0"/>
        <v>#N/A</v>
      </c>
      <c r="V25" s="29" t="e">
        <f t="shared" si="1"/>
        <v>#N/A</v>
      </c>
      <c r="W25" s="29" t="e">
        <f t="shared" si="2"/>
        <v>#N/A</v>
      </c>
      <c r="X25" s="29" t="e">
        <f t="shared" si="3"/>
        <v>#N/A</v>
      </c>
      <c r="Y25" s="29" t="str">
        <f t="shared" si="4"/>
        <v/>
      </c>
    </row>
    <row r="26" spans="1:25" x14ac:dyDescent="0.4">
      <c r="A26" s="41" t="e">
        <f>IF(INDEX(GamenKouseiTable[],MATCH(47,GamenKouseiTable[CSV列番号],0),9),INDEX(DataTable[], MATCH(Title1,DataTable[col1],0),47)&amp;"","")</f>
        <v>#N/A</v>
      </c>
      <c r="B26" s="41"/>
      <c r="C26" s="41"/>
      <c r="D26" s="42" t="e">
        <f>IF(INDEX(GamenKouseiTable[],MATCH(47,GamenKouseiTable[CSV列番号],0),9),INDEX(DataTable[], MATCH(CONCATENATE(DataShubetu1,"-",DataID),DataTable[SearchString],0),47)&amp;"","")</f>
        <v>#N/A</v>
      </c>
      <c r="E26" s="42"/>
      <c r="F26" s="42"/>
      <c r="G26" s="42"/>
      <c r="H26" s="42"/>
      <c r="I26" s="42"/>
      <c r="J26" s="42"/>
      <c r="K26" s="42"/>
      <c r="L26" s="42"/>
      <c r="S26" s="29" t="e">
        <f>IF(IsDisplayKihon,INDEX(GamenKouseiTable[],MATCH(ROW(),GamenKouseiTable[帳票行番号],0),9),FALSE)</f>
        <v>#N/A</v>
      </c>
      <c r="T26" s="29">
        <v>1</v>
      </c>
      <c r="U26" s="29" t="e">
        <f t="shared" si="0"/>
        <v>#N/A</v>
      </c>
      <c r="V26" s="29" t="str">
        <f t="shared" si="1"/>
        <v/>
      </c>
      <c r="W26" s="29" t="str">
        <f t="shared" si="2"/>
        <v/>
      </c>
      <c r="X26" s="29" t="str">
        <f t="shared" si="3"/>
        <v/>
      </c>
      <c r="Y26" s="29" t="e">
        <f t="shared" si="4"/>
        <v>#N/A</v>
      </c>
    </row>
    <row r="27" spans="1:25" x14ac:dyDescent="0.4">
      <c r="A27" s="41" t="e">
        <f>IF(INDEX(GamenKouseiTable[],MATCH(48,GamenKouseiTable[CSV列番号],0),9),INDEX(DataTable[], MATCH(Title1,DataTable[col1],0),48)&amp;"","")</f>
        <v>#N/A</v>
      </c>
      <c r="B27" s="41"/>
      <c r="C27" s="41"/>
      <c r="D27" s="42" t="e">
        <f>IF(INDEX(GamenKouseiTable[],MATCH(48,GamenKouseiTable[CSV列番号],0),9),INDEX(DataTable[], MATCH(CONCATENATE(DataShubetu1,"-",DataID),DataTable[SearchString],0),48)&amp;"","")</f>
        <v>#N/A</v>
      </c>
      <c r="E27" s="42"/>
      <c r="F27" s="42"/>
      <c r="G27" s="42"/>
      <c r="H27" s="42"/>
      <c r="I27" s="42"/>
      <c r="J27" s="42"/>
      <c r="K27" s="42"/>
      <c r="L27" s="42"/>
      <c r="S27" s="29" t="e">
        <f>IF(IsDisplayKihon,INDEX(GamenKouseiTable[],MATCH(ROW(),GamenKouseiTable[帳票行番号],0),9),FALSE)</f>
        <v>#N/A</v>
      </c>
      <c r="T27" s="29">
        <v>1</v>
      </c>
      <c r="U27" s="29" t="e">
        <f t="shared" si="0"/>
        <v>#N/A</v>
      </c>
      <c r="V27" s="29" t="str">
        <f t="shared" si="1"/>
        <v/>
      </c>
      <c r="W27" s="29" t="str">
        <f t="shared" si="2"/>
        <v/>
      </c>
      <c r="X27" s="29" t="str">
        <f t="shared" si="3"/>
        <v/>
      </c>
      <c r="Y27" s="29" t="e">
        <f t="shared" si="4"/>
        <v>#N/A</v>
      </c>
    </row>
    <row r="28" spans="1:25" x14ac:dyDescent="0.4">
      <c r="A28" s="41" t="e">
        <f>IF(INDEX(GamenKouseiTable[],MATCH(49,GamenKouseiTable[CSV列番号],0),9),INDEX(DataTable[], MATCH(Title1,DataTable[col1],0),49)&amp;"","")</f>
        <v>#N/A</v>
      </c>
      <c r="B28" s="41"/>
      <c r="C28" s="41"/>
      <c r="D28" s="42" t="e">
        <f>IF(INDEX(GamenKouseiTable[],MATCH(49,GamenKouseiTable[CSV列番号],0),9),INDEX(DataTable[], MATCH(CONCATENATE(DataShubetu1,"-",DataID),DataTable[SearchString],0),49)&amp;"","")</f>
        <v>#N/A</v>
      </c>
      <c r="E28" s="42"/>
      <c r="F28" s="42"/>
      <c r="G28" s="42"/>
      <c r="H28" s="42"/>
      <c r="I28" s="42"/>
      <c r="J28" s="42"/>
      <c r="K28" s="42"/>
      <c r="L28" s="42"/>
      <c r="S28" s="29" t="e">
        <f>IF(IsDisplayKihon,INDEX(GamenKouseiTable[],MATCH(ROW(),GamenKouseiTable[帳票行番号],0),9),FALSE)</f>
        <v>#N/A</v>
      </c>
      <c r="T28" s="29">
        <v>1</v>
      </c>
      <c r="U28" s="29" t="e">
        <f t="shared" si="0"/>
        <v>#N/A</v>
      </c>
      <c r="V28" s="29" t="str">
        <f t="shared" si="1"/>
        <v/>
      </c>
      <c r="W28" s="29" t="str">
        <f t="shared" si="2"/>
        <v/>
      </c>
      <c r="X28" s="29" t="str">
        <f t="shared" si="3"/>
        <v/>
      </c>
      <c r="Y28" s="29" t="e">
        <f t="shared" si="4"/>
        <v>#N/A</v>
      </c>
    </row>
    <row r="29" spans="1:25" x14ac:dyDescent="0.4">
      <c r="A29" s="41" t="e">
        <f>IF(INDEX(GamenKouseiTable[],MATCH(50,GamenKouseiTable[CSV列番号],0),9),INDEX(DataTable[], MATCH(Title1,DataTable[col1],0),50)&amp;"","")</f>
        <v>#N/A</v>
      </c>
      <c r="B29" s="41"/>
      <c r="C29" s="41"/>
      <c r="D29" s="42" t="e">
        <f>IF(INDEX(GamenKouseiTable[],MATCH(50,GamenKouseiTable[CSV列番号],0),9),INDEX(DataTable[], MATCH(CONCATENATE(DataShubetu1,"-",DataID),DataTable[SearchString],0),50)&amp;"","")</f>
        <v>#N/A</v>
      </c>
      <c r="E29" s="42"/>
      <c r="F29" s="42"/>
      <c r="G29" s="41" t="e">
        <f>IF(INDEX(GamenKouseiTable[],MATCH(51,GamenKouseiTable[CSV列番号],0),9),INDEX(DataTable[], MATCH(Title1,DataTable[col1],0),51)&amp;"","")</f>
        <v>#N/A</v>
      </c>
      <c r="H29" s="41"/>
      <c r="I29" s="41"/>
      <c r="J29" s="42" t="e">
        <f>IF(INDEX(GamenKouseiTable[],MATCH(51,GamenKouseiTable[CSV列番号],0),9),INDEX(DataTable[], MATCH(CONCATENATE(DataShubetu1,"-",DataID),DataTable[SearchString],0),51)&amp;"","")</f>
        <v>#N/A</v>
      </c>
      <c r="K29" s="42"/>
      <c r="L29" s="42"/>
      <c r="S29" s="29" t="e">
        <f>IF(IsDisplayKihon,INDEX(GamenKouseiTable[],MATCH(ROW(),GamenKouseiTable[帳票行番号],0),9),FALSE)</f>
        <v>#N/A</v>
      </c>
      <c r="T29" s="29">
        <v>2</v>
      </c>
      <c r="U29" s="29" t="e">
        <f t="shared" si="0"/>
        <v>#N/A</v>
      </c>
      <c r="V29" s="29" t="e">
        <f t="shared" si="1"/>
        <v>#N/A</v>
      </c>
      <c r="W29" s="29" t="e">
        <f t="shared" si="2"/>
        <v>#N/A</v>
      </c>
      <c r="X29" s="29" t="e">
        <f t="shared" si="3"/>
        <v>#N/A</v>
      </c>
      <c r="Y29" s="29" t="str">
        <f t="shared" si="4"/>
        <v/>
      </c>
    </row>
    <row r="30" spans="1:25" x14ac:dyDescent="0.4">
      <c r="A30" s="41" t="e">
        <f>IF(INDEX(GamenKouseiTable[],MATCH(52,GamenKouseiTable[CSV列番号],0),9),INDEX(DataTable[], MATCH(Title1,DataTable[col1],0),52)&amp;"","")</f>
        <v>#N/A</v>
      </c>
      <c r="B30" s="41"/>
      <c r="C30" s="41"/>
      <c r="D30" s="42" t="e">
        <f>IF(INDEX(GamenKouseiTable[],MATCH(52,GamenKouseiTable[CSV列番号],0),9),INDEX(DataTable[], MATCH(CONCATENATE(DataShubetu1,"-",DataID),DataTable[SearchString],0),52)&amp;"","")</f>
        <v>#N/A</v>
      </c>
      <c r="E30" s="42"/>
      <c r="F30" s="42"/>
      <c r="G30" s="42"/>
      <c r="H30" s="42"/>
      <c r="I30" s="42"/>
      <c r="J30" s="42"/>
      <c r="K30" s="42"/>
      <c r="L30" s="42"/>
      <c r="S30" s="29" t="e">
        <f>IF(IsDisplayKihon,INDEX(GamenKouseiTable[],MATCH(ROW(),GamenKouseiTable[帳票行番号],0),9),FALSE)</f>
        <v>#N/A</v>
      </c>
      <c r="T30" s="29">
        <v>1</v>
      </c>
      <c r="U30" s="29" t="e">
        <f t="shared" si="0"/>
        <v>#N/A</v>
      </c>
      <c r="V30" s="29" t="str">
        <f t="shared" si="1"/>
        <v/>
      </c>
      <c r="W30" s="29" t="str">
        <f t="shared" si="2"/>
        <v/>
      </c>
      <c r="X30" s="29" t="str">
        <f t="shared" si="3"/>
        <v/>
      </c>
      <c r="Y30" s="29" t="e">
        <f t="shared" si="4"/>
        <v>#N/A</v>
      </c>
    </row>
    <row r="31" spans="1:25" x14ac:dyDescent="0.4">
      <c r="A31" s="41" t="e">
        <f>IF(INDEX(GamenKouseiTable[],MATCH(53,GamenKouseiTable[CSV列番号],0),9),INDEX(DataTable[], MATCH(Title1,DataTable[col1],0),53)&amp;"","")</f>
        <v>#N/A</v>
      </c>
      <c r="B31" s="41"/>
      <c r="C31" s="41"/>
      <c r="D31" s="42" t="e">
        <f>IF(INDEX(GamenKouseiTable[],MATCH(53,GamenKouseiTable[CSV列番号],0),9),INDEX(DataTable[], MATCH(CONCATENATE(DataShubetu1,"-",DataID),DataTable[SearchString],0),53)&amp;"","")</f>
        <v>#N/A</v>
      </c>
      <c r="E31" s="42"/>
      <c r="F31" s="42"/>
      <c r="G31" s="41" t="e">
        <f>IF(INDEX(GamenKouseiTable[],MATCH(54,GamenKouseiTable[CSV列番号],0),9),INDEX(DataTable[], MATCH(Title1,DataTable[col1],0),54)&amp;"","")</f>
        <v>#N/A</v>
      </c>
      <c r="H31" s="41"/>
      <c r="I31" s="41"/>
      <c r="J31" s="42" t="e">
        <f>IF(INDEX(GamenKouseiTable[],MATCH(54,GamenKouseiTable[CSV列番号],0),9),INDEX(DataTable[], MATCH(CONCATENATE(DataShubetu1,"-",DataID),DataTable[SearchString],0),54)&amp;"","")</f>
        <v>#N/A</v>
      </c>
      <c r="K31" s="42"/>
      <c r="L31" s="42"/>
      <c r="S31" s="29" t="e">
        <f>IF(IsDisplayKihon,INDEX(GamenKouseiTable[],MATCH(ROW(),GamenKouseiTable[帳票行番号],0),9),FALSE)</f>
        <v>#N/A</v>
      </c>
      <c r="T31" s="29">
        <v>2</v>
      </c>
      <c r="U31" s="29" t="e">
        <f t="shared" si="0"/>
        <v>#N/A</v>
      </c>
      <c r="V31" s="29" t="e">
        <f t="shared" si="1"/>
        <v>#N/A</v>
      </c>
      <c r="W31" s="29" t="e">
        <f t="shared" si="2"/>
        <v>#N/A</v>
      </c>
      <c r="X31" s="29" t="e">
        <f t="shared" si="3"/>
        <v>#N/A</v>
      </c>
      <c r="Y31" s="29" t="str">
        <f t="shared" si="4"/>
        <v/>
      </c>
    </row>
    <row r="32" spans="1:25" x14ac:dyDescent="0.4">
      <c r="A32" s="41" t="e">
        <f>IF(INDEX(GamenKouseiTable[],MATCH(55,GamenKouseiTable[CSV列番号],0),9),INDEX(DataTable[], MATCH(Title1,DataTable[col1],0),55)&amp;"","")</f>
        <v>#N/A</v>
      </c>
      <c r="B32" s="41"/>
      <c r="C32" s="41"/>
      <c r="D32" s="42" t="e">
        <f>IF(INDEX(GamenKouseiTable[],MATCH(55,GamenKouseiTable[CSV列番号],0),9),INDEX(DataTable[], MATCH(CONCATENATE(DataShubetu1,"-",DataID),DataTable[SearchString],0),55)&amp;"","")</f>
        <v>#N/A</v>
      </c>
      <c r="E32" s="42"/>
      <c r="F32" s="42"/>
      <c r="G32" s="42"/>
      <c r="H32" s="42"/>
      <c r="I32" s="42"/>
      <c r="J32" s="42"/>
      <c r="K32" s="42"/>
      <c r="L32" s="42"/>
      <c r="S32" s="29" t="e">
        <f>IF(IsDisplayKihon,INDEX(GamenKouseiTable[],MATCH(ROW(),GamenKouseiTable[帳票行番号],0),9),FALSE)</f>
        <v>#N/A</v>
      </c>
      <c r="T32" s="29">
        <v>1</v>
      </c>
      <c r="U32" s="29" t="e">
        <f t="shared" si="0"/>
        <v>#N/A</v>
      </c>
      <c r="V32" s="29" t="str">
        <f t="shared" si="1"/>
        <v/>
      </c>
      <c r="W32" s="29" t="str">
        <f t="shared" si="2"/>
        <v/>
      </c>
      <c r="X32" s="29" t="str">
        <f t="shared" si="3"/>
        <v/>
      </c>
      <c r="Y32" s="29" t="e">
        <f t="shared" si="4"/>
        <v>#N/A</v>
      </c>
    </row>
    <row r="33" spans="1:25" x14ac:dyDescent="0.4">
      <c r="A33" s="24" t="e">
        <f xml:space="preserve"> INDEX(DataTable[], MATCH(Title2,DataTable[col1],0),9)&amp;""</f>
        <v>#N/A</v>
      </c>
      <c r="B33" s="24" t="e">
        <f xml:space="preserve"> INDEX(DataTable[], MATCH(Title2,DataTable[col1],0),10)&amp;""</f>
        <v>#N/A</v>
      </c>
      <c r="C33" s="24" t="e">
        <f xml:space="preserve"> INDEX(DataTable[], MATCH(Title2,DataTable[col1],0),11)&amp;""</f>
        <v>#N/A</v>
      </c>
      <c r="D33" s="24" t="e">
        <f xml:space="preserve"> INDEX(DataTable[], MATCH(Title2,DataTable[col1],0),12)&amp;""</f>
        <v>#N/A</v>
      </c>
      <c r="E33" s="24" t="e">
        <f xml:space="preserve"> INDEX(DataTable[], MATCH(Title2,DataTable[col1],0),13)&amp;""</f>
        <v>#N/A</v>
      </c>
      <c r="F33" s="24" t="e">
        <f xml:space="preserve"> INDEX(DataTable[], MATCH(Title2,DataTable[col1],0),14)&amp;""</f>
        <v>#N/A</v>
      </c>
      <c r="G33" s="24" t="e">
        <f xml:space="preserve"> INDEX(DataTable[], MATCH(Title2,DataTable[col1],0),15)&amp;""</f>
        <v>#N/A</v>
      </c>
      <c r="H33" s="24" t="e">
        <f xml:space="preserve"> INDEX(DataTable[], MATCH(Title2,DataTable[col1],0),16)&amp;""</f>
        <v>#N/A</v>
      </c>
      <c r="I33" s="24" t="e">
        <f xml:space="preserve"> INDEX(DataTable[], MATCH(Title2,DataTable[col1],0),17)&amp;""</f>
        <v>#N/A</v>
      </c>
      <c r="J33" s="24" t="e">
        <f xml:space="preserve"> INDEX(DataTable[], MATCH(Title2,DataTable[col1],0),18)&amp;""</f>
        <v>#N/A</v>
      </c>
      <c r="K33" s="24" t="e">
        <f xml:space="preserve"> INDEX(DataTable[], MATCH(Title2,DataTable[col1],0),19)&amp;""</f>
        <v>#N/A</v>
      </c>
      <c r="L33" s="30" t="e">
        <f xml:space="preserve"> INDEX(DataTable[], MATCH(Title2,DataTable[col1],0),20)&amp;""</f>
        <v>#N/A</v>
      </c>
      <c r="S33" s="29" t="b">
        <f xml:space="preserve"> IF(IsDisplayItem,TRUE,FALSE)</f>
        <v>0</v>
      </c>
    </row>
    <row r="34" spans="1:25" hidden="1" x14ac:dyDescent="0.4">
      <c r="A34" s="36" t="s">
        <v>77</v>
      </c>
      <c r="B34" s="37"/>
      <c r="C34" s="37"/>
      <c r="D34" s="37"/>
      <c r="E34" s="37"/>
      <c r="F34" s="37"/>
      <c r="G34" s="37"/>
      <c r="H34" s="37"/>
      <c r="I34" s="37"/>
      <c r="J34" s="37"/>
      <c r="K34" s="37"/>
      <c r="L34" s="38"/>
      <c r="S34" s="29" t="b">
        <f>IF(AND(IsDisplayItem, COUNTIF(DataTable[SearchString], CONCATENATE("D2-", DataID, "-*"))=0),TRUE,FALSE)</f>
        <v>0</v>
      </c>
    </row>
    <row r="35" spans="1:25" x14ac:dyDescent="0.4">
      <c r="A35" s="25" t="str">
        <f xml:space="preserve"> IFERROR(INDEX(DataTable[],MATCH(CONCATENATE(DataShubetu2,"-",DataID,"-",1),DataTable[SearchString],0),9),"")&amp;""</f>
        <v/>
      </c>
      <c r="B35" s="25" t="str">
        <f xml:space="preserve"> IFERROR(IF(INDEX(DataTable[],MATCH(CONCATENATE(DataShubetu2,"-",DataID,"-",1),DataTable[SearchString],0),10)&amp;""="1", "◯", ""),"")</f>
        <v/>
      </c>
      <c r="C35" s="26" t="str">
        <f xml:space="preserve"> IFERROR(INDEX(DataTable[],MATCH(CONCATENATE(DataShubetu2,"-",DataID,"-",1),DataTable[SearchString],0),11),"")&amp;""</f>
        <v/>
      </c>
      <c r="D35" s="26" t="str">
        <f xml:space="preserve"> IFERROR(INDEX(DataTable[],MATCH(CONCATENATE(DataShubetu2,"-",DataID,"-",1),DataTable[SearchString],0),12),"")&amp;""</f>
        <v/>
      </c>
      <c r="E35" s="26" t="str">
        <f xml:space="preserve"> IFERROR(INDEX(DataTable[],MATCH(CONCATENATE(DataShubetu2,"-",DataID,"-",1),DataTable[SearchString],0),13),"")&amp;""</f>
        <v/>
      </c>
      <c r="F35" s="26" t="str">
        <f xml:space="preserve"> IFERROR(INDEX(DataTable[],MATCH(CONCATENATE(DataShubetu2,"-",DataID,"-",1),DataTable[SearchString],0),14),"")&amp;""</f>
        <v/>
      </c>
      <c r="G35" s="26" t="str">
        <f xml:space="preserve"> IFERROR(INDEX(DataTable[],MATCH(CONCATENATE(DataShubetu2,"-",DataID,"-",1),DataTable[SearchString],0),15),"")&amp;""</f>
        <v/>
      </c>
      <c r="H35" s="26" t="str">
        <f xml:space="preserve"> IFERROR(INDEX(DataTable[],MATCH(CONCATENATE(DataShubetu2,"-",DataID,"-",1),DataTable[SearchString],0),16),"")&amp;""</f>
        <v/>
      </c>
      <c r="I35" s="26" t="str">
        <f xml:space="preserve"> IFERROR(INDEX(DataTable[],MATCH(CONCATENATE(DataShubetu2,"-",DataID,"-",1),DataTable[SearchString],0),17),"")&amp;""</f>
        <v/>
      </c>
      <c r="J35" s="26" t="str">
        <f xml:space="preserve"> IFERROR(INDEX(DataTable[],MATCH(CONCATENATE(DataShubetu2,"-",DataID,"-",1),DataTable[SearchString],0),18),"")&amp;""</f>
        <v/>
      </c>
      <c r="K35" s="26" t="str">
        <f xml:space="preserve"> IFERROR(INDEX(DataTable[],MATCH(CONCATENATE(DataShubetu2,"-",DataID,"-",1),DataTable[SearchString],0),19),"")&amp;""</f>
        <v/>
      </c>
      <c r="L35" s="26" t="str">
        <f xml:space="preserve"> IFERROR(INDEX(DataTable[],MATCH(CONCATENATE(DataShubetu2,"-",DataID,"-",1),DataTable[SearchString],0),20),"")&amp;""</f>
        <v/>
      </c>
      <c r="S35" s="29" t="b">
        <f t="shared" ref="S35:S40" si="5" xml:space="preserve"> IF(AND(A35&lt;&gt;"",IsDisplayItem),TRUE,FALSE)</f>
        <v>0</v>
      </c>
    </row>
    <row r="36" spans="1:25" x14ac:dyDescent="0.4">
      <c r="A36" s="25" t="str">
        <f xml:space="preserve"> IFERROR(INDEX(DataTable[],MATCH(CONCATENATE(DataShubetu2,"-",DataID,"-",2),DataTable[SearchString],0),9),"")&amp;""</f>
        <v/>
      </c>
      <c r="B36" s="25" t="str">
        <f xml:space="preserve"> IFERROR(IF(INDEX(DataTable[],MATCH(CONCATENATE(DataShubetu2,"-",DataID,"-",2),DataTable[SearchString],0),10)&amp;""="1", "◯", ""),"")</f>
        <v/>
      </c>
      <c r="C36" s="26" t="str">
        <f xml:space="preserve"> IFERROR(INDEX(DataTable[],MATCH(CONCATENATE(DataShubetu2,"-",DataID,"-",2),DataTable[SearchString],0),11),"")&amp;""</f>
        <v/>
      </c>
      <c r="D36" s="26" t="str">
        <f xml:space="preserve"> IFERROR(INDEX(DataTable[],MATCH(CONCATENATE(DataShubetu2,"-",DataID,"-",2),DataTable[SearchString],0),12),"")&amp;""</f>
        <v/>
      </c>
      <c r="E36" s="26" t="str">
        <f xml:space="preserve"> IFERROR(INDEX(DataTable[],MATCH(CONCATENATE(DataShubetu2,"-",DataID,"-",2),DataTable[SearchString],0),13),"")&amp;""</f>
        <v/>
      </c>
      <c r="F36" s="26" t="str">
        <f xml:space="preserve"> IFERROR(INDEX(DataTable[],MATCH(CONCATENATE(DataShubetu2,"-",DataID,"-",2),DataTable[SearchString],0),14),"")&amp;""</f>
        <v/>
      </c>
      <c r="G36" s="26" t="str">
        <f xml:space="preserve"> IFERROR(INDEX(DataTable[],MATCH(CONCATENATE(DataShubetu2,"-",DataID,"-",2),DataTable[SearchString],0),15),"")&amp;""</f>
        <v/>
      </c>
      <c r="H36" s="26" t="str">
        <f xml:space="preserve"> IFERROR(INDEX(DataTable[],MATCH(CONCATENATE(DataShubetu2,"-",DataID,"-",2),DataTable[SearchString],0),16),"")&amp;""</f>
        <v/>
      </c>
      <c r="I36" s="26" t="str">
        <f xml:space="preserve"> IFERROR(INDEX(DataTable[],MATCH(CONCATENATE(DataShubetu2,"-",DataID,"-",2),DataTable[SearchString],0),17),"")&amp;""</f>
        <v/>
      </c>
      <c r="J36" s="26" t="str">
        <f xml:space="preserve"> IFERROR(INDEX(DataTable[],MATCH(CONCATENATE(DataShubetu2,"-",DataID,"-",2),DataTable[SearchString],0),18),"")&amp;""</f>
        <v/>
      </c>
      <c r="K36" s="26" t="str">
        <f xml:space="preserve"> IFERROR(INDEX(DataTable[],MATCH(CONCATENATE(DataShubetu2,"-",DataID,"-",2),DataTable[SearchString],0),19),"")&amp;""</f>
        <v/>
      </c>
      <c r="L36" s="26" t="str">
        <f xml:space="preserve"> IFERROR(INDEX(DataTable[],MATCH(CONCATENATE(DataShubetu2,"-",DataID,"-",2),DataTable[SearchString],0),20),"")&amp;""</f>
        <v/>
      </c>
      <c r="S36" s="29" t="b">
        <f t="shared" si="5"/>
        <v>0</v>
      </c>
    </row>
    <row r="37" spans="1:25" x14ac:dyDescent="0.4">
      <c r="A37" s="25" t="str">
        <f xml:space="preserve"> IFERROR(INDEX(DataTable[],MATCH(CONCATENATE(DataShubetu2,"-",DataID,"-",3),DataTable[SearchString],0),9),"")&amp;""</f>
        <v/>
      </c>
      <c r="B37" s="25" t="str">
        <f xml:space="preserve"> IFERROR(IF(INDEX(DataTable[],MATCH(CONCATENATE(DataShubetu2,"-",DataID,"-",3),DataTable[SearchString],0),10)&amp;""="1", "◯", ""),"")</f>
        <v/>
      </c>
      <c r="C37" s="26" t="str">
        <f xml:space="preserve"> IFERROR(INDEX(DataTable[],MATCH(CONCATENATE(DataShubetu2,"-",DataID,"-",3),DataTable[SearchString],0),11),"")&amp;""</f>
        <v/>
      </c>
      <c r="D37" s="26" t="str">
        <f xml:space="preserve"> IFERROR(INDEX(DataTable[],MATCH(CONCATENATE(DataShubetu2,"-",DataID,"-",3),DataTable[SearchString],0),12),"")&amp;""</f>
        <v/>
      </c>
      <c r="E37" s="26" t="str">
        <f xml:space="preserve"> IFERROR(INDEX(DataTable[],MATCH(CONCATENATE(DataShubetu2,"-",DataID,"-",3),DataTable[SearchString],0),13),"")&amp;""</f>
        <v/>
      </c>
      <c r="F37" s="26" t="str">
        <f xml:space="preserve"> IFERROR(INDEX(DataTable[],MATCH(CONCATENATE(DataShubetu2,"-",DataID,"-",3),DataTable[SearchString],0),14),"")&amp;""</f>
        <v/>
      </c>
      <c r="G37" s="26" t="str">
        <f xml:space="preserve"> IFERROR(INDEX(DataTable[],MATCH(CONCATENATE(DataShubetu2,"-",DataID,"-",3),DataTable[SearchString],0),15),"")&amp;""</f>
        <v/>
      </c>
      <c r="H37" s="26" t="str">
        <f xml:space="preserve"> IFERROR(INDEX(DataTable[],MATCH(CONCATENATE(DataShubetu2,"-",DataID,"-",3),DataTable[SearchString],0),16),"")&amp;""</f>
        <v/>
      </c>
      <c r="I37" s="26" t="str">
        <f xml:space="preserve"> IFERROR(INDEX(DataTable[],MATCH(CONCATENATE(DataShubetu2,"-",DataID,"-",3),DataTable[SearchString],0),17),"")&amp;""</f>
        <v/>
      </c>
      <c r="J37" s="26" t="str">
        <f xml:space="preserve"> IFERROR(INDEX(DataTable[],MATCH(CONCATENATE(DataShubetu2,"-",DataID,"-",3),DataTable[SearchString],0),18),"")&amp;""</f>
        <v/>
      </c>
      <c r="K37" s="26" t="str">
        <f xml:space="preserve"> IFERROR(INDEX(DataTable[],MATCH(CONCATENATE(DataShubetu2,"-",DataID,"-",3),DataTable[SearchString],0),19),"")&amp;""</f>
        <v/>
      </c>
      <c r="L37" s="26" t="str">
        <f xml:space="preserve"> IFERROR(INDEX(DataTable[],MATCH(CONCATENATE(DataShubetu2,"-",DataID,"-",3),DataTable[SearchString],0),20),"")&amp;""</f>
        <v/>
      </c>
      <c r="S37" s="29" t="b">
        <f t="shared" si="5"/>
        <v>0</v>
      </c>
    </row>
    <row r="38" spans="1:25" x14ac:dyDescent="0.4">
      <c r="A38" s="25" t="str">
        <f xml:space="preserve"> IFERROR(INDEX(DataTable[],MATCH(CONCATENATE(DataShubetu2,"-",DataID,"-",4),DataTable[SearchString],0),9),"")&amp;""</f>
        <v/>
      </c>
      <c r="B38" s="25" t="str">
        <f xml:space="preserve"> IFERROR(IF(INDEX(DataTable[],MATCH(CONCATENATE(DataShubetu2,"-",DataID,"-",4),DataTable[SearchString],0),10)&amp;""="1", "◯", ""),"")</f>
        <v/>
      </c>
      <c r="C38" s="26" t="str">
        <f xml:space="preserve"> IFERROR(INDEX(DataTable[],MATCH(CONCATENATE(DataShubetu2,"-",DataID,"-",4),DataTable[SearchString],0),11),"")&amp;""</f>
        <v/>
      </c>
      <c r="D38" s="26" t="str">
        <f xml:space="preserve"> IFERROR(INDEX(DataTable[],MATCH(CONCATENATE(DataShubetu2,"-",DataID,"-",4),DataTable[SearchString],0),12),"")&amp;""</f>
        <v/>
      </c>
      <c r="E38" s="26" t="str">
        <f xml:space="preserve"> IFERROR(INDEX(DataTable[],MATCH(CONCATENATE(DataShubetu2,"-",DataID,"-",4),DataTable[SearchString],0),13),"")&amp;""</f>
        <v/>
      </c>
      <c r="F38" s="26" t="str">
        <f xml:space="preserve"> IFERROR(INDEX(DataTable[],MATCH(CONCATENATE(DataShubetu2,"-",DataID,"-",4),DataTable[SearchString],0),14),"")&amp;""</f>
        <v/>
      </c>
      <c r="G38" s="26" t="str">
        <f xml:space="preserve"> IFERROR(INDEX(DataTable[],MATCH(CONCATENATE(DataShubetu2,"-",DataID,"-",4),DataTable[SearchString],0),15),"")&amp;""</f>
        <v/>
      </c>
      <c r="H38" s="26" t="str">
        <f xml:space="preserve"> IFERROR(INDEX(DataTable[],MATCH(CONCATENATE(DataShubetu2,"-",DataID,"-",4),DataTable[SearchString],0),16),"")&amp;""</f>
        <v/>
      </c>
      <c r="I38" s="26" t="str">
        <f xml:space="preserve"> IFERROR(INDEX(DataTable[],MATCH(CONCATENATE(DataShubetu2,"-",DataID,"-",4),DataTable[SearchString],0),17),"")&amp;""</f>
        <v/>
      </c>
      <c r="J38" s="26" t="str">
        <f xml:space="preserve"> IFERROR(INDEX(DataTable[],MATCH(CONCATENATE(DataShubetu2,"-",DataID,"-",4),DataTable[SearchString],0),18),"")&amp;""</f>
        <v/>
      </c>
      <c r="K38" s="26" t="str">
        <f xml:space="preserve"> IFERROR(INDEX(DataTable[],MATCH(CONCATENATE(DataShubetu2,"-",DataID,"-",4),DataTable[SearchString],0),19),"")&amp;""</f>
        <v/>
      </c>
      <c r="L38" s="26" t="str">
        <f xml:space="preserve"> IFERROR(INDEX(DataTable[],MATCH(CONCATENATE(DataShubetu2,"-",DataID,"-",4),DataTable[SearchString],0),20),"")&amp;""</f>
        <v/>
      </c>
      <c r="S38" s="29" t="b">
        <f t="shared" si="5"/>
        <v>0</v>
      </c>
    </row>
    <row r="39" spans="1:25" x14ac:dyDescent="0.4">
      <c r="A39" s="25" t="str">
        <f xml:space="preserve"> IFERROR(INDEX(DataTable[],MATCH(CONCATENATE(DataShubetu2,"-",DataID,"-",5),DataTable[SearchString],0),9),"")&amp;""</f>
        <v/>
      </c>
      <c r="B39" s="25" t="str">
        <f xml:space="preserve"> IFERROR(IF(INDEX(DataTable[],MATCH(CONCATENATE(DataShubetu2,"-",DataID,"-",5),DataTable[SearchString],0),10)&amp;""="1", "◯", ""),"")</f>
        <v/>
      </c>
      <c r="C39" s="26" t="str">
        <f xml:space="preserve"> IFERROR(INDEX(DataTable[],MATCH(CONCATENATE(DataShubetu2,"-",DataID,"-",5),DataTable[SearchString],0),11),"")&amp;""</f>
        <v/>
      </c>
      <c r="D39" s="26" t="str">
        <f xml:space="preserve"> IFERROR(INDEX(DataTable[],MATCH(CONCATENATE(DataShubetu2,"-",DataID,"-",5),DataTable[SearchString],0),12),"")&amp;""</f>
        <v/>
      </c>
      <c r="E39" s="26" t="str">
        <f xml:space="preserve"> IFERROR(INDEX(DataTable[],MATCH(CONCATENATE(DataShubetu2,"-",DataID,"-",5),DataTable[SearchString],0),13),"")&amp;""</f>
        <v/>
      </c>
      <c r="F39" s="26" t="str">
        <f xml:space="preserve"> IFERROR(INDEX(DataTable[],MATCH(CONCATENATE(DataShubetu2,"-",DataID,"-",5),DataTable[SearchString],0),14),"")&amp;""</f>
        <v/>
      </c>
      <c r="G39" s="26" t="str">
        <f xml:space="preserve"> IFERROR(INDEX(DataTable[],MATCH(CONCATENATE(DataShubetu2,"-",DataID,"-",5),DataTable[SearchString],0),15),"")&amp;""</f>
        <v/>
      </c>
      <c r="H39" s="26" t="str">
        <f xml:space="preserve"> IFERROR(INDEX(DataTable[],MATCH(CONCATENATE(DataShubetu2,"-",DataID,"-",5),DataTable[SearchString],0),16),"")&amp;""</f>
        <v/>
      </c>
      <c r="I39" s="26" t="str">
        <f xml:space="preserve"> IFERROR(INDEX(DataTable[],MATCH(CONCATENATE(DataShubetu2,"-",DataID,"-",5),DataTable[SearchString],0),17),"")&amp;""</f>
        <v/>
      </c>
      <c r="J39" s="26" t="str">
        <f xml:space="preserve"> IFERROR(INDEX(DataTable[],MATCH(CONCATENATE(DataShubetu2,"-",DataID,"-",5),DataTable[SearchString],0),18),"")&amp;""</f>
        <v/>
      </c>
      <c r="K39" s="26" t="str">
        <f xml:space="preserve"> IFERROR(INDEX(DataTable[],MATCH(CONCATENATE(DataShubetu2,"-",DataID,"-",5),DataTable[SearchString],0),19),"")&amp;""</f>
        <v/>
      </c>
      <c r="L39" s="26" t="str">
        <f xml:space="preserve"> IFERROR(INDEX(DataTable[],MATCH(CONCATENATE(DataShubetu2,"-",DataID,"-",5),DataTable[SearchString],0),20),"")&amp;""</f>
        <v/>
      </c>
      <c r="S39" s="29" t="b">
        <f t="shared" si="5"/>
        <v>0</v>
      </c>
    </row>
    <row r="40" spans="1:25" x14ac:dyDescent="0.4">
      <c r="A40" s="25" t="str">
        <f xml:space="preserve"> IFERROR(INDEX(DataTable[],MATCH(CONCATENATE(DataShubetu2,"-",DataID,"-",6),DataTable[SearchString],0),9),"")&amp;""</f>
        <v/>
      </c>
      <c r="B40" s="25" t="str">
        <f xml:space="preserve"> IFERROR(IF(INDEX(DataTable[],MATCH(CONCATENATE(DataShubetu2,"-",DataID,"-",6),DataTable[SearchString],0),10)&amp;""="1", "◯", ""),"")</f>
        <v/>
      </c>
      <c r="C40" s="26" t="str">
        <f xml:space="preserve"> IFERROR(INDEX(DataTable[],MATCH(CONCATENATE(DataShubetu2,"-",DataID,"-",6),DataTable[SearchString],0),11),"")&amp;""</f>
        <v/>
      </c>
      <c r="D40" s="26" t="str">
        <f xml:space="preserve"> IFERROR(INDEX(DataTable[],MATCH(CONCATENATE(DataShubetu2,"-",DataID,"-",6),DataTable[SearchString],0),12),"")&amp;""</f>
        <v/>
      </c>
      <c r="E40" s="26" t="str">
        <f xml:space="preserve"> IFERROR(INDEX(DataTable[],MATCH(CONCATENATE(DataShubetu2,"-",DataID,"-",6),DataTable[SearchString],0),13),"")&amp;""</f>
        <v/>
      </c>
      <c r="F40" s="26" t="str">
        <f xml:space="preserve"> IFERROR(INDEX(DataTable[],MATCH(CONCATENATE(DataShubetu2,"-",DataID,"-",6),DataTable[SearchString],0),14),"")&amp;""</f>
        <v/>
      </c>
      <c r="G40" s="26" t="str">
        <f xml:space="preserve"> IFERROR(INDEX(DataTable[],MATCH(CONCATENATE(DataShubetu2,"-",DataID,"-",6),DataTable[SearchString],0),15),"")&amp;""</f>
        <v/>
      </c>
      <c r="H40" s="26" t="str">
        <f xml:space="preserve"> IFERROR(INDEX(DataTable[],MATCH(CONCATENATE(DataShubetu2,"-",DataID,"-",6),DataTable[SearchString],0),16),"")&amp;""</f>
        <v/>
      </c>
      <c r="I40" s="26" t="str">
        <f xml:space="preserve"> IFERROR(INDEX(DataTable[],MATCH(CONCATENATE(DataShubetu2,"-",DataID,"-",6),DataTable[SearchString],0),17),"")&amp;""</f>
        <v/>
      </c>
      <c r="J40" s="26" t="str">
        <f xml:space="preserve"> IFERROR(INDEX(DataTable[],MATCH(CONCATENATE(DataShubetu2,"-",DataID,"-",6),DataTable[SearchString],0),18),"")&amp;""</f>
        <v/>
      </c>
      <c r="K40" s="26" t="str">
        <f xml:space="preserve"> IFERROR(INDEX(DataTable[],MATCH(CONCATENATE(DataShubetu2,"-",DataID,"-",6),DataTable[SearchString],0),19),"")&amp;""</f>
        <v/>
      </c>
      <c r="L40" s="26" t="str">
        <f xml:space="preserve"> IFERROR(INDEX(DataTable[],MATCH(CONCATENATE(DataShubetu2,"-",DataID,"-",6),DataTable[SearchString],0),20),"")&amp;""</f>
        <v/>
      </c>
      <c r="S40" s="29" t="b">
        <f t="shared" si="5"/>
        <v>0</v>
      </c>
    </row>
    <row r="41" spans="1:25" x14ac:dyDescent="0.4">
      <c r="A41" s="39" t="e">
        <f xml:space="preserve"> INDEX(DataTable[], MATCH(Title3,DataTable[col1],0),9)&amp;""</f>
        <v>#N/A</v>
      </c>
      <c r="B41" s="40"/>
      <c r="C41" s="40"/>
      <c r="D41" s="39" t="e">
        <f xml:space="preserve"> INDEX(DataTable[], MATCH(Title3,DataTable[col1],0),10)&amp;""</f>
        <v>#N/A</v>
      </c>
      <c r="E41" s="40"/>
      <c r="F41" s="40"/>
      <c r="G41" s="40"/>
      <c r="H41" s="40"/>
      <c r="I41" s="40"/>
      <c r="J41" s="40"/>
      <c r="K41" s="40"/>
      <c r="L41" s="40"/>
      <c r="S41" s="29" t="b">
        <f xml:space="preserve"> IF(IsDisplayKanren,TRUE,FALSE)</f>
        <v>1</v>
      </c>
      <c r="U41" s="29" t="e">
        <f>A41&amp;""</f>
        <v>#N/A</v>
      </c>
      <c r="Y41" s="29" t="e">
        <f>D41&amp;""</f>
        <v>#N/A</v>
      </c>
    </row>
    <row r="42" spans="1:25" hidden="1" x14ac:dyDescent="0.4">
      <c r="A42" s="36" t="s">
        <v>154</v>
      </c>
      <c r="B42" s="37"/>
      <c r="C42" s="37"/>
      <c r="D42" s="37"/>
      <c r="E42" s="37"/>
      <c r="F42" s="37"/>
      <c r="G42" s="37"/>
      <c r="H42" s="37"/>
      <c r="I42" s="37"/>
      <c r="J42" s="37"/>
      <c r="K42" s="37"/>
      <c r="L42" s="38"/>
      <c r="S42" s="29" t="b">
        <f>IF(AND(IsDisplayKanren, COUNTIF(DataTable[SearchString], CONCATENATE("D3-", DataID, "-*"))=0),TRUE,FALSE)</f>
        <v>1</v>
      </c>
    </row>
    <row r="43" spans="1:25" x14ac:dyDescent="0.4">
      <c r="A43" s="34" t="str">
        <f xml:space="preserve"> IFERROR(INDEX(DataTable[],MATCH(CONCATENATE(DataShubetu3,"-",DataID,"-",1),DataTable[SearchString],0),9),"")</f>
        <v/>
      </c>
      <c r="B43" s="35"/>
      <c r="C43" s="35"/>
      <c r="D43" s="34" t="str">
        <f xml:space="preserve"> IFERROR(INDEX(DataTable[],MATCH(CONCATENATE(DataShubetu3,"-",DataID,"-",1),DataTable[SearchString],0),10),"")</f>
        <v/>
      </c>
      <c r="E43" s="35"/>
      <c r="F43" s="35"/>
      <c r="G43" s="35"/>
      <c r="H43" s="35"/>
      <c r="I43" s="35"/>
      <c r="J43" s="35"/>
      <c r="K43" s="35"/>
      <c r="L43" s="35"/>
      <c r="S43" s="29" t="b">
        <f>IF(AND(IsDisplayKanren,COUNTIF(DataTable[],CONCATENATE(DataShubetu3,"-",DataID,"-",1))&gt;0),TRUE,FALSE)</f>
        <v>0</v>
      </c>
      <c r="U43" s="29" t="str">
        <f>A43&amp;""</f>
        <v/>
      </c>
      <c r="Y43" s="29" t="str">
        <f>D43&amp;""</f>
        <v/>
      </c>
    </row>
    <row r="44" spans="1:25" hidden="1" x14ac:dyDescent="0.4">
      <c r="A44" s="34" t="str">
        <f xml:space="preserve"> IFERROR(INDEX(DataTable[],MATCH(CONCATENATE(DataShubetu3,"-",DataID,"-",2),DataTable[SearchString],0),9),"")</f>
        <v/>
      </c>
      <c r="B44" s="35"/>
      <c r="C44" s="35"/>
      <c r="D44" s="34" t="str">
        <f xml:space="preserve"> IFERROR(INDEX(DataTable[],MATCH(CONCATENATE(DataShubetu3,"-",DataID,"-",2),DataTable[SearchString],0),10),"")</f>
        <v/>
      </c>
      <c r="E44" s="35"/>
      <c r="F44" s="35"/>
      <c r="G44" s="35"/>
      <c r="H44" s="35"/>
      <c r="I44" s="35"/>
      <c r="J44" s="35"/>
      <c r="K44" s="35"/>
      <c r="L44" s="35"/>
      <c r="S44" s="29" t="b">
        <f>IF(AND(IsDisplayKanren,COUNTIF(DataTable[],CONCATENATE(DataShubetu3,"-",DataID,"-",2))&gt;0),TRUE,FALSE)</f>
        <v>0</v>
      </c>
      <c r="U44" s="29" t="str">
        <f>A44&amp;""</f>
        <v/>
      </c>
      <c r="Y44" s="29" t="str">
        <f>D44&amp;""</f>
        <v/>
      </c>
    </row>
    <row r="45" spans="1:25" hidden="1" x14ac:dyDescent="0.4">
      <c r="A45" s="34" t="str">
        <f xml:space="preserve"> IFERROR(INDEX(DataTable[],MATCH(CONCATENATE(DataShubetu3,"-",DataID,"-",3),DataTable[SearchString],0),9),"")</f>
        <v/>
      </c>
      <c r="B45" s="35"/>
      <c r="C45" s="35"/>
      <c r="D45" s="34" t="str">
        <f xml:space="preserve"> IFERROR(INDEX(DataTable[],MATCH(CONCATENATE(DataShubetu3,"-",DataID,"-",3),DataTable[SearchString],0),10),"")</f>
        <v/>
      </c>
      <c r="E45" s="35"/>
      <c r="F45" s="35"/>
      <c r="G45" s="35"/>
      <c r="H45" s="35"/>
      <c r="I45" s="35"/>
      <c r="J45" s="35"/>
      <c r="K45" s="35"/>
      <c r="L45" s="35"/>
      <c r="S45" s="29" t="b">
        <f>IF(AND(IsDisplayKanren,COUNTIF(DataTable[],CONCATENATE(DataShubetu3,"-",DataID,"-",3))&gt;0),TRUE,FALSE)</f>
        <v>0</v>
      </c>
      <c r="U45" s="29" t="str">
        <f>A45&amp;""</f>
        <v/>
      </c>
      <c r="Y45" s="29" t="str">
        <f>D45&amp;""</f>
        <v/>
      </c>
    </row>
  </sheetData>
  <mergeCells count="104">
    <mergeCell ref="A24:C24"/>
    <mergeCell ref="A25:C25"/>
    <mergeCell ref="A26:C26"/>
    <mergeCell ref="D26:L26"/>
    <mergeCell ref="A32:C32"/>
    <mergeCell ref="D32:L32"/>
    <mergeCell ref="D24:F24"/>
    <mergeCell ref="G24:I24"/>
    <mergeCell ref="J24:L24"/>
    <mergeCell ref="D25:F25"/>
    <mergeCell ref="G25:I25"/>
    <mergeCell ref="J25:L25"/>
    <mergeCell ref="A27:C27"/>
    <mergeCell ref="A30:C30"/>
    <mergeCell ref="D30:L30"/>
    <mergeCell ref="A31:C31"/>
    <mergeCell ref="D31:F31"/>
    <mergeCell ref="G31:I31"/>
    <mergeCell ref="J31:L31"/>
    <mergeCell ref="D27:L27"/>
    <mergeCell ref="A28:C28"/>
    <mergeCell ref="D28:L28"/>
    <mergeCell ref="A29:C29"/>
    <mergeCell ref="D29:F29"/>
    <mergeCell ref="A1:C1"/>
    <mergeCell ref="A2:C2"/>
    <mergeCell ref="D2:L2"/>
    <mergeCell ref="D1:L1"/>
    <mergeCell ref="A14:C14"/>
    <mergeCell ref="A13:C13"/>
    <mergeCell ref="D13:L13"/>
    <mergeCell ref="A9:C9"/>
    <mergeCell ref="A10:C10"/>
    <mergeCell ref="A11:C11"/>
    <mergeCell ref="A12:C12"/>
    <mergeCell ref="D12:L12"/>
    <mergeCell ref="A8:C8"/>
    <mergeCell ref="A3:C3"/>
    <mergeCell ref="D3:L3"/>
    <mergeCell ref="A4:C4"/>
    <mergeCell ref="D4:F4"/>
    <mergeCell ref="G4:I4"/>
    <mergeCell ref="J4:L4"/>
    <mergeCell ref="D8:F8"/>
    <mergeCell ref="G8:I8"/>
    <mergeCell ref="J8:L8"/>
    <mergeCell ref="J11:L11"/>
    <mergeCell ref="D14:F14"/>
    <mergeCell ref="D10:F10"/>
    <mergeCell ref="G10:I10"/>
    <mergeCell ref="J10:L10"/>
    <mergeCell ref="D15:F15"/>
    <mergeCell ref="G15:I15"/>
    <mergeCell ref="J15:L15"/>
    <mergeCell ref="D16:F16"/>
    <mergeCell ref="G16:I16"/>
    <mergeCell ref="J16:L16"/>
    <mergeCell ref="D11:F11"/>
    <mergeCell ref="G11:I11"/>
    <mergeCell ref="G14:I14"/>
    <mergeCell ref="J14:L14"/>
    <mergeCell ref="A5:C5"/>
    <mergeCell ref="D5:L5"/>
    <mergeCell ref="A6:C6"/>
    <mergeCell ref="D6:L6"/>
    <mergeCell ref="A7:C7"/>
    <mergeCell ref="D7:L7"/>
    <mergeCell ref="D9:F9"/>
    <mergeCell ref="G9:I9"/>
    <mergeCell ref="J9:L9"/>
    <mergeCell ref="G29:I29"/>
    <mergeCell ref="J29:L29"/>
    <mergeCell ref="A15:C15"/>
    <mergeCell ref="A16:C16"/>
    <mergeCell ref="A17:C17"/>
    <mergeCell ref="D17:L17"/>
    <mergeCell ref="A18:C18"/>
    <mergeCell ref="D18:L18"/>
    <mergeCell ref="A19:C19"/>
    <mergeCell ref="A20:C20"/>
    <mergeCell ref="D19:F19"/>
    <mergeCell ref="G19:I19"/>
    <mergeCell ref="J19:L19"/>
    <mergeCell ref="D20:F20"/>
    <mergeCell ref="G20:I20"/>
    <mergeCell ref="J20:L20"/>
    <mergeCell ref="A21:C21"/>
    <mergeCell ref="D21:L21"/>
    <mergeCell ref="A22:C22"/>
    <mergeCell ref="A23:C23"/>
    <mergeCell ref="D23:L23"/>
    <mergeCell ref="D22:F22"/>
    <mergeCell ref="G22:I22"/>
    <mergeCell ref="J22:L22"/>
    <mergeCell ref="A44:C44"/>
    <mergeCell ref="D44:L44"/>
    <mergeCell ref="A45:C45"/>
    <mergeCell ref="D45:L45"/>
    <mergeCell ref="A34:L34"/>
    <mergeCell ref="A41:C41"/>
    <mergeCell ref="D41:L41"/>
    <mergeCell ref="A42:L42"/>
    <mergeCell ref="A43:C43"/>
    <mergeCell ref="D43:L43"/>
  </mergeCells>
  <phoneticPr fontId="1"/>
  <pageMargins left="0.55118110236220474" right="0.39370078740157483" top="0.55118110236220474" bottom="0.39370078740157483" header="0.27559055118110237" footer="0.19685039370078741"/>
  <pageSetup paperSize="9" orientation="portrait" r:id="rId1"/>
  <headerFooter alignWithMargins="0">
    <oddHeader>&amp;C&amp;"ＭＳ 明朝,太字"&amp;14入力確認票兼個人番号利用事務調査票&amp;L印刷日：&amp;D　&amp;T</oddHeader>
    <oddFooter>&amp;C1／149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40">
    <tabColor rgb="FFCCFFCC"/>
  </sheetPr>
  <dimension ref="A1:L20"/>
  <sheetViews>
    <sheetView showGridLines="0" workbookViewId="0"/>
  </sheetViews>
  <sheetFormatPr defaultRowHeight="13.5" x14ac:dyDescent="0.15"/>
  <cols>
    <col min="1" max="2" width="3.625" style="2" customWidth="1"/>
    <col min="3" max="11" width="10.25" style="2" customWidth="1"/>
    <col min="12" max="12" width="7.875" style="2" customWidth="1"/>
    <col min="13" max="16384" width="9" style="5"/>
  </cols>
  <sheetData>
    <row r="1" spans="1:12" x14ac:dyDescent="0.15">
      <c r="A1" s="17"/>
      <c r="B1" s="17"/>
      <c r="C1" s="17"/>
      <c r="D1" s="17"/>
      <c r="E1" s="17"/>
      <c r="F1" s="17"/>
      <c r="G1" s="17"/>
      <c r="H1" s="17"/>
      <c r="I1" s="17"/>
      <c r="J1" s="17"/>
      <c r="K1" s="17"/>
      <c r="L1" s="17"/>
    </row>
    <row r="2" spans="1:12" x14ac:dyDescent="0.15">
      <c r="A2" s="17" t="s">
        <v>78</v>
      </c>
      <c r="B2" s="17"/>
      <c r="C2" s="17"/>
      <c r="D2" s="17"/>
      <c r="E2" s="17"/>
      <c r="F2" s="17"/>
      <c r="G2" s="17"/>
      <c r="H2" s="17"/>
      <c r="I2" s="17"/>
      <c r="J2" s="17"/>
      <c r="K2" s="17"/>
      <c r="L2" s="17"/>
    </row>
    <row r="3" spans="1:12" x14ac:dyDescent="0.15">
      <c r="A3" s="41"/>
      <c r="B3" s="41"/>
      <c r="C3" s="41"/>
      <c r="D3" s="42"/>
      <c r="E3" s="42"/>
      <c r="F3" s="42"/>
      <c r="G3" s="41"/>
      <c r="H3" s="41"/>
      <c r="I3" s="41"/>
      <c r="J3" s="42"/>
      <c r="K3" s="42"/>
      <c r="L3" s="42"/>
    </row>
    <row r="4" spans="1:12" x14ac:dyDescent="0.15">
      <c r="A4" s="17"/>
      <c r="B4" s="17"/>
      <c r="C4" s="17"/>
      <c r="D4" s="17"/>
      <c r="E4" s="17"/>
      <c r="F4" s="17"/>
      <c r="G4" s="17"/>
      <c r="H4" s="17"/>
      <c r="I4" s="17"/>
      <c r="J4" s="17"/>
      <c r="K4" s="17"/>
      <c r="L4" s="17"/>
    </row>
    <row r="5" spans="1:12" x14ac:dyDescent="0.15">
      <c r="A5" s="17" t="s">
        <v>79</v>
      </c>
      <c r="B5" s="17"/>
      <c r="C5" s="17"/>
      <c r="D5" s="17"/>
      <c r="E5" s="17"/>
      <c r="F5" s="17"/>
      <c r="G5" s="17"/>
      <c r="H5" s="17"/>
      <c r="I5" s="17"/>
      <c r="J5" s="17"/>
      <c r="K5" s="17"/>
      <c r="L5" s="17"/>
    </row>
    <row r="6" spans="1:12" x14ac:dyDescent="0.15">
      <c r="A6" s="34"/>
      <c r="B6" s="34"/>
      <c r="C6" s="34"/>
      <c r="D6" s="43"/>
      <c r="E6" s="43"/>
      <c r="F6" s="43"/>
      <c r="G6" s="34"/>
      <c r="H6" s="34"/>
      <c r="I6" s="34"/>
      <c r="J6" s="43"/>
      <c r="K6" s="43"/>
      <c r="L6" s="43"/>
    </row>
    <row r="7" spans="1:12" x14ac:dyDescent="0.15">
      <c r="A7" s="17"/>
      <c r="B7" s="17"/>
      <c r="C7" s="17"/>
      <c r="D7" s="17"/>
      <c r="E7" s="17"/>
      <c r="F7" s="17"/>
      <c r="G7" s="17"/>
      <c r="H7" s="17"/>
      <c r="I7" s="17"/>
      <c r="J7" s="17"/>
      <c r="K7" s="17"/>
      <c r="L7" s="17"/>
    </row>
    <row r="8" spans="1:12" x14ac:dyDescent="0.15">
      <c r="A8" s="17" t="s">
        <v>80</v>
      </c>
      <c r="B8" s="17"/>
      <c r="C8" s="17"/>
      <c r="D8" s="17"/>
      <c r="E8" s="17"/>
      <c r="F8" s="17"/>
      <c r="G8" s="17"/>
      <c r="H8" s="17"/>
      <c r="I8" s="17"/>
      <c r="J8" s="17"/>
      <c r="K8" s="17"/>
      <c r="L8" s="17"/>
    </row>
    <row r="9" spans="1:12" x14ac:dyDescent="0.15">
      <c r="A9" s="41"/>
      <c r="B9" s="41"/>
      <c r="C9" s="41"/>
      <c r="D9" s="42"/>
      <c r="E9" s="42"/>
      <c r="F9" s="42"/>
      <c r="G9" s="42"/>
      <c r="H9" s="42"/>
      <c r="I9" s="42"/>
      <c r="J9" s="42"/>
      <c r="K9" s="42"/>
      <c r="L9" s="42"/>
    </row>
    <row r="10" spans="1:12" x14ac:dyDescent="0.15">
      <c r="A10" s="17"/>
      <c r="B10" s="17"/>
      <c r="C10" s="17"/>
      <c r="D10" s="17"/>
      <c r="E10" s="17"/>
      <c r="F10" s="17"/>
      <c r="G10" s="17"/>
      <c r="H10" s="17"/>
      <c r="I10" s="17"/>
      <c r="J10" s="17"/>
      <c r="K10" s="17"/>
      <c r="L10" s="17"/>
    </row>
    <row r="11" spans="1:12" x14ac:dyDescent="0.15">
      <c r="A11" s="17" t="s">
        <v>81</v>
      </c>
      <c r="B11" s="17"/>
      <c r="C11" s="17"/>
      <c r="D11" s="17"/>
      <c r="E11" s="17"/>
      <c r="F11" s="17"/>
      <c r="G11" s="17"/>
      <c r="H11" s="17"/>
      <c r="I11" s="17"/>
      <c r="J11" s="17"/>
      <c r="K11" s="17"/>
      <c r="L11" s="17"/>
    </row>
    <row r="12" spans="1:12" x14ac:dyDescent="0.15">
      <c r="A12" s="24"/>
      <c r="B12" s="24"/>
      <c r="C12" s="31"/>
      <c r="D12" s="31"/>
      <c r="E12" s="31"/>
      <c r="F12" s="31"/>
      <c r="G12" s="31"/>
      <c r="H12" s="31"/>
      <c r="I12" s="31"/>
      <c r="J12" s="31"/>
      <c r="K12" s="31"/>
      <c r="L12" s="31"/>
    </row>
    <row r="13" spans="1:12" x14ac:dyDescent="0.15">
      <c r="A13" s="25"/>
      <c r="B13" s="25"/>
      <c r="C13" s="26"/>
      <c r="D13" s="26"/>
      <c r="E13" s="26"/>
      <c r="F13" s="26"/>
      <c r="G13" s="26"/>
      <c r="H13" s="26"/>
      <c r="I13" s="26"/>
      <c r="J13" s="26"/>
      <c r="K13" s="26"/>
      <c r="L13" s="26"/>
    </row>
    <row r="14" spans="1:12" x14ac:dyDescent="0.15">
      <c r="A14" s="17"/>
      <c r="B14" s="17"/>
      <c r="C14" s="17"/>
      <c r="D14" s="17"/>
      <c r="E14" s="17"/>
      <c r="F14" s="17"/>
      <c r="G14" s="17"/>
      <c r="H14" s="17"/>
      <c r="I14" s="17"/>
      <c r="J14" s="17"/>
      <c r="K14" s="17"/>
      <c r="L14" s="17"/>
    </row>
    <row r="15" spans="1:12" x14ac:dyDescent="0.15">
      <c r="A15" s="17" t="s">
        <v>82</v>
      </c>
      <c r="B15" s="17"/>
      <c r="C15" s="17"/>
      <c r="D15" s="17"/>
      <c r="E15" s="17"/>
      <c r="F15" s="17"/>
      <c r="G15" s="17"/>
      <c r="H15" s="17"/>
      <c r="I15" s="17"/>
      <c r="J15" s="17"/>
      <c r="K15" s="17"/>
      <c r="L15" s="17"/>
    </row>
    <row r="16" spans="1:12" x14ac:dyDescent="0.15">
      <c r="A16" s="39"/>
      <c r="B16" s="40"/>
      <c r="C16" s="40"/>
      <c r="D16" s="39"/>
      <c r="E16" s="40"/>
      <c r="F16" s="40"/>
      <c r="G16" s="40"/>
      <c r="H16" s="40"/>
      <c r="I16" s="40"/>
      <c r="J16" s="40"/>
      <c r="K16" s="40"/>
      <c r="L16" s="40"/>
    </row>
    <row r="17" spans="1:12" x14ac:dyDescent="0.15">
      <c r="A17" s="34"/>
      <c r="B17" s="35"/>
      <c r="C17" s="35"/>
      <c r="D17" s="34"/>
      <c r="E17" s="35"/>
      <c r="F17" s="35"/>
      <c r="G17" s="35"/>
      <c r="H17" s="35"/>
      <c r="I17" s="35"/>
      <c r="J17" s="35"/>
      <c r="K17" s="35"/>
      <c r="L17" s="35"/>
    </row>
    <row r="19" spans="1:12" x14ac:dyDescent="0.15">
      <c r="A19" s="17" t="s">
        <v>83</v>
      </c>
    </row>
    <row r="20" spans="1:12" x14ac:dyDescent="0.15">
      <c r="A20" s="23"/>
      <c r="B20" s="23"/>
      <c r="C20" s="23"/>
      <c r="D20" s="23"/>
      <c r="E20" s="23"/>
      <c r="F20" s="23"/>
      <c r="G20" s="23"/>
      <c r="H20" s="23"/>
      <c r="I20" s="23"/>
      <c r="J20" s="23"/>
      <c r="K20" s="23"/>
      <c r="L20" s="23"/>
    </row>
  </sheetData>
  <mergeCells count="14">
    <mergeCell ref="A3:C3"/>
    <mergeCell ref="D3:F3"/>
    <mergeCell ref="G3:I3"/>
    <mergeCell ref="J3:L3"/>
    <mergeCell ref="A6:C6"/>
    <mergeCell ref="D6:F6"/>
    <mergeCell ref="G6:I6"/>
    <mergeCell ref="J6:L6"/>
    <mergeCell ref="A9:C9"/>
    <mergeCell ref="D9:L9"/>
    <mergeCell ref="A16:C16"/>
    <mergeCell ref="D16:L16"/>
    <mergeCell ref="A17:C17"/>
    <mergeCell ref="D17:L17"/>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200">
    <tabColor rgb="FF7030A0"/>
  </sheetPr>
  <dimension ref="A1"/>
  <sheetViews>
    <sheetView workbookViewId="0"/>
  </sheetViews>
  <sheetFormatPr defaultRowHeight="13.5" x14ac:dyDescent="0.15"/>
  <cols>
    <col min="1" max="16384" width="9"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210">
    <tabColor rgb="FFFFFF00"/>
  </sheetPr>
  <dimension ref="A1:BG2"/>
  <sheetViews>
    <sheetView workbookViewId="0">
      <selection activeCell="A2" sqref="A2:BG2"/>
    </sheetView>
  </sheetViews>
  <sheetFormatPr defaultRowHeight="13.5" x14ac:dyDescent="0.15"/>
  <cols>
    <col min="1" max="56" width="9" style="5"/>
    <col min="57" max="58" width="11.75" style="5" customWidth="1"/>
    <col min="59" max="59" width="14.5" style="5" customWidth="1"/>
    <col min="60" max="16384" width="9" style="5"/>
  </cols>
  <sheetData>
    <row r="1" spans="1:59" x14ac:dyDescent="0.15">
      <c r="A1" s="19" t="s">
        <v>84</v>
      </c>
      <c r="B1" s="19" t="s">
        <v>85</v>
      </c>
      <c r="C1" s="19" t="s">
        <v>86</v>
      </c>
      <c r="D1" s="19" t="s">
        <v>87</v>
      </c>
      <c r="E1" s="19" t="s">
        <v>88</v>
      </c>
      <c r="F1" s="19" t="s">
        <v>89</v>
      </c>
      <c r="G1" s="19" t="s">
        <v>90</v>
      </c>
      <c r="H1" s="19" t="s">
        <v>91</v>
      </c>
      <c r="I1" s="19" t="s">
        <v>92</v>
      </c>
      <c r="J1" s="19" t="s">
        <v>93</v>
      </c>
      <c r="K1" s="19" t="s">
        <v>94</v>
      </c>
      <c r="L1" s="19" t="s">
        <v>95</v>
      </c>
      <c r="M1" s="19" t="s">
        <v>96</v>
      </c>
      <c r="N1" s="19" t="s">
        <v>97</v>
      </c>
      <c r="O1" s="19" t="s">
        <v>98</v>
      </c>
      <c r="P1" s="19" t="s">
        <v>99</v>
      </c>
      <c r="Q1" s="19" t="s">
        <v>100</v>
      </c>
      <c r="R1" s="19" t="s">
        <v>101</v>
      </c>
      <c r="S1" s="19" t="s">
        <v>102</v>
      </c>
      <c r="T1" s="19" t="s">
        <v>103</v>
      </c>
      <c r="U1" s="19" t="s">
        <v>104</v>
      </c>
      <c r="V1" s="19" t="s">
        <v>105</v>
      </c>
      <c r="W1" s="19" t="s">
        <v>106</v>
      </c>
      <c r="X1" s="19" t="s">
        <v>107</v>
      </c>
      <c r="Y1" s="19" t="s">
        <v>108</v>
      </c>
      <c r="Z1" s="19" t="s">
        <v>109</v>
      </c>
      <c r="AA1" s="19" t="s">
        <v>110</v>
      </c>
      <c r="AB1" s="19" t="s">
        <v>111</v>
      </c>
      <c r="AC1" s="19" t="s">
        <v>112</v>
      </c>
      <c r="AD1" s="19" t="s">
        <v>143</v>
      </c>
      <c r="AE1" s="19" t="s">
        <v>144</v>
      </c>
      <c r="AF1" s="19" t="s">
        <v>145</v>
      </c>
      <c r="AG1" s="19" t="s">
        <v>146</v>
      </c>
      <c r="AH1" s="19" t="s">
        <v>147</v>
      </c>
      <c r="AI1" s="19" t="s">
        <v>155</v>
      </c>
      <c r="AJ1" s="19" t="s">
        <v>156</v>
      </c>
      <c r="AK1" s="19" t="s">
        <v>157</v>
      </c>
      <c r="AL1" s="19" t="s">
        <v>158</v>
      </c>
      <c r="AM1" s="19" t="s">
        <v>159</v>
      </c>
      <c r="AN1" s="19" t="s">
        <v>160</v>
      </c>
      <c r="AO1" s="19" t="s">
        <v>161</v>
      </c>
      <c r="AP1" s="19" t="s">
        <v>162</v>
      </c>
      <c r="AQ1" s="19" t="s">
        <v>163</v>
      </c>
      <c r="AR1" s="19" t="s">
        <v>164</v>
      </c>
      <c r="AS1" s="19" t="s">
        <v>165</v>
      </c>
      <c r="AT1" s="19" t="s">
        <v>166</v>
      </c>
      <c r="AU1" s="19" t="s">
        <v>167</v>
      </c>
      <c r="AV1" s="19" t="s">
        <v>168</v>
      </c>
      <c r="AW1" s="19" t="s">
        <v>169</v>
      </c>
      <c r="AX1" s="19" t="s">
        <v>170</v>
      </c>
      <c r="AY1" s="19" t="s">
        <v>171</v>
      </c>
      <c r="AZ1" s="19" t="s">
        <v>172</v>
      </c>
      <c r="BA1" s="19" t="s">
        <v>173</v>
      </c>
      <c r="BB1" s="19" t="s">
        <v>174</v>
      </c>
      <c r="BC1" s="19" t="s">
        <v>175</v>
      </c>
      <c r="BD1" s="19" t="s">
        <v>113</v>
      </c>
      <c r="BE1" s="19" t="s">
        <v>114</v>
      </c>
      <c r="BF1" s="19" t="s">
        <v>115</v>
      </c>
      <c r="BG1" s="19" t="s">
        <v>116</v>
      </c>
    </row>
    <row r="2" spans="1:59" x14ac:dyDescent="0.1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row>
  </sheetData>
  <phoneticPr fontId="1"/>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220">
    <tabColor rgb="FFFFFF00"/>
  </sheetPr>
  <dimension ref="A1:I13"/>
  <sheetViews>
    <sheetView workbookViewId="0">
      <selection activeCell="A2" sqref="A2:BG2"/>
    </sheetView>
  </sheetViews>
  <sheetFormatPr defaultRowHeight="13.5" x14ac:dyDescent="0.15"/>
  <cols>
    <col min="1" max="3" width="9" style="5"/>
    <col min="4" max="4" width="12.75" style="5" customWidth="1"/>
    <col min="5" max="5" width="9" style="5"/>
    <col min="6" max="6" width="12.625" style="5" customWidth="1"/>
    <col min="7" max="8" width="12.75" style="5" customWidth="1"/>
    <col min="9" max="9" width="10.75" style="5" customWidth="1"/>
    <col min="10" max="16384" width="9" style="5"/>
  </cols>
  <sheetData>
    <row r="1" spans="1:9" x14ac:dyDescent="0.15">
      <c r="A1" s="19" t="s">
        <v>117</v>
      </c>
      <c r="B1" s="19" t="s">
        <v>118</v>
      </c>
      <c r="C1" s="19" t="s">
        <v>119</v>
      </c>
      <c r="D1" s="19" t="s">
        <v>120</v>
      </c>
      <c r="E1" s="20" t="s">
        <v>123</v>
      </c>
      <c r="F1" s="19" t="s">
        <v>124</v>
      </c>
      <c r="G1" s="19" t="s">
        <v>125</v>
      </c>
      <c r="H1" s="19" t="s">
        <v>126</v>
      </c>
      <c r="I1" s="19" t="s">
        <v>127</v>
      </c>
    </row>
    <row r="2" spans="1:9" x14ac:dyDescent="0.15">
      <c r="E2" s="28"/>
    </row>
    <row r="3" spans="1:9" x14ac:dyDescent="0.15">
      <c r="A3" s="28"/>
      <c r="B3" s="28"/>
      <c r="C3" s="28"/>
      <c r="D3" s="28"/>
      <c r="E3" s="28"/>
      <c r="F3" s="28"/>
      <c r="G3" s="28"/>
      <c r="H3" s="28"/>
      <c r="I3" s="28"/>
    </row>
    <row r="4" spans="1:9" x14ac:dyDescent="0.15">
      <c r="A4" s="28"/>
      <c r="B4" s="28"/>
      <c r="C4" s="28"/>
      <c r="D4" s="28"/>
      <c r="E4" s="28"/>
      <c r="F4" s="28"/>
      <c r="G4" s="28"/>
      <c r="H4" s="28"/>
      <c r="I4" s="28"/>
    </row>
    <row r="5" spans="1:9" x14ac:dyDescent="0.15">
      <c r="A5" s="28"/>
      <c r="B5" s="28"/>
      <c r="C5" s="28"/>
      <c r="D5" s="28"/>
      <c r="E5" s="28"/>
      <c r="F5" s="28"/>
      <c r="G5" s="28"/>
      <c r="H5" s="28"/>
      <c r="I5" s="28"/>
    </row>
    <row r="6" spans="1:9" x14ac:dyDescent="0.15">
      <c r="A6" s="28"/>
      <c r="B6" s="28"/>
      <c r="C6" s="28"/>
      <c r="D6" s="28"/>
      <c r="E6" s="28"/>
      <c r="F6" s="28"/>
      <c r="G6" s="28"/>
      <c r="H6" s="28"/>
      <c r="I6" s="28"/>
    </row>
    <row r="7" spans="1:9" x14ac:dyDescent="0.15">
      <c r="A7" s="28"/>
      <c r="B7" s="28"/>
      <c r="C7" s="28"/>
      <c r="D7" s="28"/>
      <c r="E7" s="28"/>
      <c r="F7" s="28"/>
      <c r="G7" s="28"/>
      <c r="H7" s="28"/>
      <c r="I7" s="28"/>
    </row>
    <row r="8" spans="1:9" x14ac:dyDescent="0.15">
      <c r="A8" s="28"/>
      <c r="B8" s="28"/>
      <c r="C8" s="28"/>
      <c r="D8" s="28"/>
      <c r="E8" s="28"/>
      <c r="F8" s="28"/>
      <c r="G8" s="28"/>
      <c r="H8" s="28"/>
      <c r="I8" s="28"/>
    </row>
    <row r="9" spans="1:9" x14ac:dyDescent="0.15">
      <c r="A9" s="28"/>
      <c r="B9" s="28"/>
      <c r="C9" s="28"/>
      <c r="D9" s="28"/>
      <c r="E9" s="28"/>
      <c r="F9" s="28"/>
      <c r="G9" s="28"/>
      <c r="H9" s="28"/>
      <c r="I9" s="28"/>
    </row>
    <row r="10" spans="1:9" x14ac:dyDescent="0.15">
      <c r="A10" s="28"/>
      <c r="B10" s="28"/>
      <c r="C10" s="28"/>
      <c r="D10" s="28"/>
      <c r="E10" s="28"/>
      <c r="F10" s="28"/>
      <c r="G10" s="28"/>
      <c r="H10" s="28"/>
      <c r="I10" s="28"/>
    </row>
    <row r="11" spans="1:9" x14ac:dyDescent="0.15">
      <c r="A11" s="28"/>
      <c r="B11" s="28"/>
      <c r="C11" s="28"/>
      <c r="D11" s="28"/>
      <c r="E11" s="28"/>
      <c r="F11" s="28"/>
      <c r="G11" s="28"/>
      <c r="H11" s="28"/>
      <c r="I11" s="28"/>
    </row>
    <row r="12" spans="1:9" x14ac:dyDescent="0.15">
      <c r="A12" s="28"/>
      <c r="B12" s="28"/>
      <c r="C12" s="28"/>
      <c r="D12" s="28"/>
      <c r="E12" s="28"/>
      <c r="F12" s="28"/>
      <c r="G12" s="28"/>
      <c r="H12" s="28"/>
      <c r="I12" s="28"/>
    </row>
    <row r="13" spans="1:9" x14ac:dyDescent="0.15">
      <c r="A13" s="28"/>
      <c r="B13" s="28"/>
      <c r="C13" s="28"/>
      <c r="D13" s="28"/>
      <c r="E13" s="28"/>
      <c r="F13" s="28"/>
      <c r="G13" s="28"/>
      <c r="H13" s="28"/>
      <c r="I13" s="28"/>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50</vt:i4>
      </vt:variant>
    </vt:vector>
  </HeadingPairs>
  <TitlesOfParts>
    <vt:vector size="60" baseType="lpstr">
      <vt:lpstr>一覧</vt:lpstr>
      <vt:lpstr>システム利用項目＞＞</vt:lpstr>
      <vt:lpstr>設定情報</vt:lpstr>
      <vt:lpstr>一覧テンプレート</vt:lpstr>
      <vt:lpstr>台帳テンプレート</vt:lpstr>
      <vt:lpstr>台帳部品</vt:lpstr>
      <vt:lpstr>データ＞＞</vt:lpstr>
      <vt:lpstr>DaichouData</vt:lpstr>
      <vt:lpstr>GamenKouseiData</vt:lpstr>
      <vt:lpstr>OutputTargetData</vt:lpstr>
      <vt:lpstr>DaichouTemplateNoData</vt:lpstr>
      <vt:lpstr>DataID</vt:lpstr>
      <vt:lpstr>DataShubetu1</vt:lpstr>
      <vt:lpstr>DataShubetu2</vt:lpstr>
      <vt:lpstr>DataShubetu3</vt:lpstr>
      <vt:lpstr>DesignatedPrintDate</vt:lpstr>
      <vt:lpstr>DisplayPrintDateSetting</vt:lpstr>
      <vt:lpstr>FileOutputRowCount</vt:lpstr>
      <vt:lpstr>FileOutputRowCount_default</vt:lpstr>
      <vt:lpstr>FileOutputRowCount_setting</vt:lpstr>
      <vt:lpstr>IsDisplayDaichouCount</vt:lpstr>
      <vt:lpstr>IsDisplayFileItem</vt:lpstr>
      <vt:lpstr>IsDisplayFileKanren</vt:lpstr>
      <vt:lpstr>IsDisplayFileKihon</vt:lpstr>
      <vt:lpstr>IsDisplayID</vt:lpstr>
      <vt:lpstr>台帳部品!IsDisplayItem</vt:lpstr>
      <vt:lpstr>IsDisplayItem</vt:lpstr>
      <vt:lpstr>IsDisplayJimuItem</vt:lpstr>
      <vt:lpstr>IsDisplayJimuKanren</vt:lpstr>
      <vt:lpstr>IsDisplayJimuKihon</vt:lpstr>
      <vt:lpstr>IsDisplayKanren</vt:lpstr>
      <vt:lpstr>IsDisplayKihon</vt:lpstr>
      <vt:lpstr>IsJimu</vt:lpstr>
      <vt:lpstr>IsTourokubo</vt:lpstr>
      <vt:lpstr>IsUseTitleRow</vt:lpstr>
      <vt:lpstr>ItemCount_max</vt:lpstr>
      <vt:lpstr>ItemOutputRow_end</vt:lpstr>
      <vt:lpstr>ItemOutputRow_start</vt:lpstr>
      <vt:lpstr>JimuOutputRowCount</vt:lpstr>
      <vt:lpstr>JimuOutputRowCount_default</vt:lpstr>
      <vt:lpstr>JimuOutputRowCount_setting</vt:lpstr>
      <vt:lpstr>KanrenCount_max</vt:lpstr>
      <vt:lpstr>KanrenOutputRow_end</vt:lpstr>
      <vt:lpstr>KanrenOutputRow_start</vt:lpstr>
      <vt:lpstr>KihonOutputRow_end</vt:lpstr>
      <vt:lpstr>KihonOutputRow_start</vt:lpstr>
      <vt:lpstr>OutputReportRowCount</vt:lpstr>
      <vt:lpstr>OutputRowCount</vt:lpstr>
      <vt:lpstr>一覧!Print_Area</vt:lpstr>
      <vt:lpstr>SelectedDataCount</vt:lpstr>
      <vt:lpstr>Title1</vt:lpstr>
      <vt:lpstr>Title2</vt:lpstr>
      <vt:lpstr>Title3</vt:lpstr>
      <vt:lpstr>TitleFileChousa</vt:lpstr>
      <vt:lpstr>TitleFileIchiran</vt:lpstr>
      <vt:lpstr>TitleFileTourokubo</vt:lpstr>
      <vt:lpstr>TitleJimuChousa</vt:lpstr>
      <vt:lpstr>TitleJimuIchiran</vt:lpstr>
      <vt:lpstr>TitleJimuTourokubo</vt:lpstr>
      <vt:lpstr>TitleMokutekigaiIchiran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matsumotota</dc:creator>
  <cp:lastModifiedBy>seto</cp:lastModifiedBy>
  <cp:lastPrinted>2025-03-26T04:52:06Z</cp:lastPrinted>
  <dcterms:created xsi:type="dcterms:W3CDTF">2022-10-17T00:52:34Z</dcterms:created>
  <dcterms:modified xsi:type="dcterms:W3CDTF">2026-03-18T06:30:17Z</dcterms:modified>
</cp:coreProperties>
</file>